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 activeTab="3"/>
  </bookViews>
  <sheets>
    <sheet name="2021邮政" sheetId="1" r:id="rId1"/>
    <sheet name="2021农行" sheetId="2" r:id="rId2"/>
    <sheet name="2021支付宝" sheetId="3" r:id="rId3"/>
    <sheet name="三表汇总" sheetId="4" r:id="rId4"/>
  </sheets>
  <calcPr calcId="144525"/>
</workbook>
</file>

<file path=xl/sharedStrings.xml><?xml version="1.0" encoding="utf-8"?>
<sst xmlns="http://schemas.openxmlformats.org/spreadsheetml/2006/main" count="1498" uniqueCount="434">
  <si>
    <t>手牵手收支明细(2021年度01月份)                                                     第1张,共1张</t>
  </si>
  <si>
    <t>邮政局公开帐号603326002200070559 沈东焕</t>
  </si>
  <si>
    <r>
      <rPr>
        <sz val="12"/>
        <rFont val="宋体"/>
        <charset val="134"/>
      </rPr>
      <t>日期</t>
    </r>
    <r>
      <rPr>
        <sz val="12"/>
        <rFont val="宋体"/>
        <charset val="134"/>
      </rPr>
      <t xml:space="preserve"> </t>
    </r>
  </si>
  <si>
    <t>明细</t>
  </si>
  <si>
    <t>收入明细</t>
  </si>
  <si>
    <t>支出明细</t>
  </si>
  <si>
    <t>余额</t>
  </si>
  <si>
    <t>助学收入</t>
  </si>
  <si>
    <t>捐款</t>
  </si>
  <si>
    <t>奖学金</t>
  </si>
  <si>
    <t>图书馆</t>
  </si>
  <si>
    <t>利息</t>
  </si>
  <si>
    <t>尾款</t>
  </si>
  <si>
    <t>助学支出</t>
  </si>
  <si>
    <t>奖学金支出</t>
  </si>
  <si>
    <t>图书馆支出</t>
  </si>
  <si>
    <t>其他支出</t>
  </si>
  <si>
    <t>承上年余额</t>
  </si>
  <si>
    <t>2021.01.08</t>
  </si>
  <si>
    <t>帐户变动短信业务费</t>
  </si>
  <si>
    <t>本页合计</t>
  </si>
  <si>
    <t>本页止累计(2021年01月份)</t>
  </si>
  <si>
    <t>2005-2021年01月份止总累计</t>
  </si>
  <si>
    <t>手牵手收支明细(2021年度02月份)                                                     第1张,共1张</t>
  </si>
  <si>
    <t>承上月余额</t>
  </si>
  <si>
    <t>2021.02.08</t>
  </si>
  <si>
    <t>本页止累计(2021年02月份)</t>
  </si>
  <si>
    <t>2005-2021年02月份止总累计</t>
  </si>
  <si>
    <t>手牵手收支明细(2021年度03月份)                                                     第1张,共1张</t>
  </si>
  <si>
    <t>2021.03.08</t>
  </si>
  <si>
    <t>2021.03.19</t>
  </si>
  <si>
    <t>贵州杨国正助学款支出</t>
  </si>
  <si>
    <t>2021.03.21</t>
  </si>
  <si>
    <t>利息收入</t>
  </si>
  <si>
    <t>本页止累计(2021年03月份)</t>
  </si>
  <si>
    <t>2005-2021年03月份止总累计</t>
  </si>
  <si>
    <t>手牵手收支明细(2021年度04月份)                                                     第1张,共1张</t>
  </si>
  <si>
    <t>2021.04.08</t>
  </si>
  <si>
    <t>本页止累计(2021年04月份)</t>
  </si>
  <si>
    <t>2005-2021年04月份止总累计</t>
  </si>
  <si>
    <t>手牵手收支明细(2021年度05月份)                                                     第1张,共1张</t>
  </si>
  <si>
    <t>2021.05.08</t>
  </si>
  <si>
    <t>本页止累计(2021年05月份)</t>
  </si>
  <si>
    <t>2005-2021年05月份止总累计</t>
  </si>
  <si>
    <t>手牵手收支明细(2021年度06月份)                                                     第1张,共1张</t>
  </si>
  <si>
    <t>2021.06.08</t>
  </si>
  <si>
    <t>2021.06.21</t>
  </si>
  <si>
    <t>本页止累计(2021年06月份)</t>
  </si>
  <si>
    <t>2005-2021年06月份止总累计</t>
  </si>
  <si>
    <t>手牵手收支明细(2021年度07月份)                                                     第1张,共1张</t>
  </si>
  <si>
    <t>2021.07.08</t>
  </si>
  <si>
    <t>本页止累计(2021年07月份)</t>
  </si>
  <si>
    <t>2005-2021年07月份止总累计</t>
  </si>
  <si>
    <t>手牵手收支明细(2021年度08月份)                                                     第1张,共1张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</si>
  <si>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020.08.05</t>
    </r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</si>
  <si>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020.08.08</t>
    </r>
  </si>
  <si>
    <t>wz349助学款收入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</si>
  <si>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020.08.17</t>
    </r>
  </si>
  <si>
    <t>wz154助学款收入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</si>
  <si>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020.08.19</t>
    </r>
  </si>
  <si>
    <t>wz261,wz296,wz319,wz323,wz328助学款收入</t>
  </si>
  <si>
    <t>wz354,wz297助学款收入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</si>
  <si>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020.08.20</t>
    </r>
  </si>
  <si>
    <t>wz273助学款收入</t>
  </si>
  <si>
    <t>支付宝转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</si>
  <si>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020.08.24</t>
    </r>
  </si>
  <si>
    <t>wz309助学款收入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</si>
  <si>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020.08.25</t>
    </r>
  </si>
  <si>
    <t>文清朋友张秋军资助</t>
  </si>
  <si>
    <t>本页止累计(2021年08月份)</t>
  </si>
  <si>
    <t>2005-2021年08月份止总累计</t>
  </si>
  <si>
    <t>手牵手收支明细(2021年度09月份)                                                     第1张,共1张</t>
  </si>
  <si>
    <t>2021.09.05</t>
  </si>
  <si>
    <t>贵州杨冰杰助学款支出</t>
  </si>
  <si>
    <t>贵州艾帅助学款支出</t>
  </si>
  <si>
    <t>贵州康会助学款支出</t>
  </si>
  <si>
    <t>贵州罗艳助学款支出</t>
  </si>
  <si>
    <t>贵州康艳助学款支出</t>
  </si>
  <si>
    <t>贵州熊潇助学款支出</t>
  </si>
  <si>
    <t>贵州陈成助学款支出</t>
  </si>
  <si>
    <t>贵州熊霜助学款支出</t>
  </si>
  <si>
    <t>贵州艾娜助学款支出</t>
  </si>
  <si>
    <t>2021.09.06</t>
  </si>
  <si>
    <t>贵州杨国帅助学款支出</t>
  </si>
  <si>
    <t>贵州顾新鑫助学款支出</t>
  </si>
  <si>
    <t>贵州金玉镶助学款支出</t>
  </si>
  <si>
    <t>贵州杨磊助学款支出</t>
  </si>
  <si>
    <t>贵州赵海助学款支出</t>
  </si>
  <si>
    <t>贵州刘飘助学款支出</t>
  </si>
  <si>
    <t>贵州吴娅助学款支出</t>
  </si>
  <si>
    <t>贵州吴美助学款支出</t>
  </si>
  <si>
    <t>贵州王华涛助学款支出</t>
  </si>
  <si>
    <t>851助学款收入</t>
  </si>
  <si>
    <t>854助学款收入</t>
  </si>
  <si>
    <t>853助学款收入</t>
  </si>
  <si>
    <t>贵州韩俊熙助学款支出</t>
  </si>
  <si>
    <t>贵州聂艺助学款支出</t>
  </si>
  <si>
    <t>贵州熊威助学款支出</t>
  </si>
  <si>
    <t>2021.09.08</t>
  </si>
  <si>
    <t>2021.09.12</t>
  </si>
  <si>
    <t>贵州李辉福助学款支出</t>
  </si>
  <si>
    <t>贵州顾莎助学款支出</t>
  </si>
  <si>
    <t>贵州顾涛助学款支出</t>
  </si>
  <si>
    <t>贵州何垚助学款支出</t>
  </si>
  <si>
    <t>2021.09.20</t>
  </si>
  <si>
    <t>贵州顾梦婷助学款支出</t>
  </si>
  <si>
    <t>贵州杨德江助学款支出</t>
  </si>
  <si>
    <t>贵州钱树广助学款支出</t>
  </si>
  <si>
    <t>重庆茨竹助学区助学款支出</t>
  </si>
  <si>
    <t>2021.09.21</t>
  </si>
  <si>
    <t>本页止累计(2021年09月份)</t>
  </si>
  <si>
    <t>2005-2021年09月份止总累计</t>
  </si>
  <si>
    <t>手牵手收支明细(2021年度10月份)                                                     第1张,共1张</t>
  </si>
  <si>
    <t>2021.10.08</t>
  </si>
  <si>
    <t>本页止累计(2021年10月份)</t>
  </si>
  <si>
    <t>2005-2021年10月份止总累计</t>
  </si>
  <si>
    <t>手牵手收支明细(2021年度11月份)                                                     第1张,共1张</t>
  </si>
  <si>
    <t>2021.11.08</t>
  </si>
  <si>
    <t>本页止累计(2021年11月份)</t>
  </si>
  <si>
    <t>2005-2021年11月份止总累计</t>
  </si>
  <si>
    <t>手牵手收支明细(2021年度12月份)                                                     第1张,共1张</t>
  </si>
  <si>
    <t>2021.12.08</t>
  </si>
  <si>
    <t>2021.12.21</t>
  </si>
  <si>
    <t>本页止累计(2021年12月份)</t>
  </si>
  <si>
    <t>2005-2021年12月份止总累计</t>
  </si>
  <si>
    <t>2021年邮政卡累计发生额</t>
  </si>
  <si>
    <t>手牵手收支明细(2021年度01月份)                                                     第1页,共1页</t>
  </si>
  <si>
    <t>农业银行公开帐号6228480310068981110  沈东焕</t>
  </si>
  <si>
    <t xml:space="preserve">本月无发生额 </t>
  </si>
  <si>
    <t>手牵手收支明细(2021年度02月份)                                                     第1页,共1页</t>
  </si>
  <si>
    <t>2021.02.09</t>
  </si>
  <si>
    <t>894，895，896赵丛华资助</t>
  </si>
  <si>
    <t>贵州顾遹助学款支出</t>
  </si>
  <si>
    <t>2021.02.11</t>
  </si>
  <si>
    <t>贵州顾肖赟助学款支出</t>
  </si>
  <si>
    <t>2021.02.12</t>
  </si>
  <si>
    <t>贵州顾铭智助学款支出</t>
  </si>
  <si>
    <t>手牵手收支明细(2021年度03月份)                                                     第1页,共1页</t>
  </si>
  <si>
    <t>2021.03.12</t>
  </si>
  <si>
    <t>贵州顾毓玲助学款支出</t>
  </si>
  <si>
    <t>2021.03.13</t>
  </si>
  <si>
    <t>贵州聂婷、聂航助学款支出</t>
  </si>
  <si>
    <t>手牵手收支明细(2021年度04月份)                                                     第1页,共1页</t>
  </si>
  <si>
    <t>2021.04.17</t>
  </si>
  <si>
    <t>卡年费</t>
  </si>
  <si>
    <t>手牵手收支明细(2021年度05月份)                                                     第1页,共1页</t>
  </si>
  <si>
    <t>手牵手收支明细(2021年度06月份)                                                     第1页,共1页</t>
  </si>
  <si>
    <t>手牵手收支明细(2021年度07月份)                                                     第1页,共1页</t>
  </si>
  <si>
    <t>手牵手收支明细(2021年度08月份)                                                     第1页,共1页</t>
  </si>
  <si>
    <t>2021.08.18</t>
  </si>
  <si>
    <t>822闵正伦助学款收入</t>
  </si>
  <si>
    <t>745，809助学款收入</t>
  </si>
  <si>
    <t>2021.08.19</t>
  </si>
  <si>
    <t>884张梦春助学款收入</t>
  </si>
  <si>
    <t>坚堂资助款</t>
  </si>
  <si>
    <t>2021.08.21</t>
  </si>
  <si>
    <t>866助学款收入</t>
  </si>
  <si>
    <t>2021.08.22</t>
  </si>
  <si>
    <t>810助学款收入</t>
  </si>
  <si>
    <t>835助学款收入</t>
  </si>
  <si>
    <t>2021.08.23</t>
  </si>
  <si>
    <t>wz335助学款收入</t>
  </si>
  <si>
    <t>754彭选莉，796，871，878助学款收入</t>
  </si>
  <si>
    <t>2021.08.24</t>
  </si>
  <si>
    <t>未知助学款收入</t>
  </si>
  <si>
    <t>2021.08.25</t>
  </si>
  <si>
    <t>赵丛华资助款</t>
  </si>
  <si>
    <t>2021.08.26</t>
  </si>
  <si>
    <t>wz364王永枝助学款收入</t>
  </si>
  <si>
    <t>手牵手收支明细(2021年度09月份)                                                     第1页,共1页</t>
  </si>
  <si>
    <t>贵州聂航助学款支出</t>
  </si>
  <si>
    <t>贵州顾雪助学款支出</t>
  </si>
  <si>
    <t>贵州聂婷助学款支出</t>
  </si>
  <si>
    <t>贵州康胜富助学款支出</t>
  </si>
  <si>
    <t>贵州顾龙海助学款支出</t>
  </si>
  <si>
    <t>贵州康丽琴助学款支出</t>
  </si>
  <si>
    <t>贵州吴松助学款支出</t>
  </si>
  <si>
    <t>贵州顾怀茂助学款支出</t>
  </si>
  <si>
    <t>贵州聂璐璐助学款支出</t>
  </si>
  <si>
    <t>wz002，wz173助学款收入</t>
  </si>
  <si>
    <t>贵州张敏敏助学款支出</t>
  </si>
  <si>
    <t>2021.09.23</t>
  </si>
  <si>
    <t>661助学款收入</t>
  </si>
  <si>
    <t>2021.09.24</t>
  </si>
  <si>
    <t>贵州文秀梅助学款支出</t>
  </si>
  <si>
    <t>wz367助学款收入</t>
  </si>
  <si>
    <t>手牵手收支明细(2021年度10月份)                                                     第1页,共1页</t>
  </si>
  <si>
    <t>手牵手收支明细(2021年度11月份)                                                     第1页,共1页</t>
  </si>
  <si>
    <t>手牵手收支明细(2021年度12月份)                                                     第1页,共1页</t>
  </si>
  <si>
    <t>2021年农行卡累计发生额</t>
  </si>
  <si>
    <t>支付宝  sqs_aixin@163.com  姓名：沈东焕 </t>
  </si>
  <si>
    <t>2021.01.03</t>
  </si>
  <si>
    <t>贵州888李辉福助学款收入</t>
  </si>
  <si>
    <t>贵州顾婷助学款收入</t>
  </si>
  <si>
    <t>2021.01.04</t>
  </si>
  <si>
    <t>贵州闵正伦助学款支出</t>
  </si>
  <si>
    <t>2021.01.07</t>
  </si>
  <si>
    <t>贵州张义强助学款支出</t>
  </si>
  <si>
    <t>2017年01月-2021年01月份止总累计</t>
  </si>
  <si>
    <t>2021.02.06</t>
  </si>
  <si>
    <t>892助学款收入</t>
  </si>
  <si>
    <t>2021.02.07</t>
  </si>
  <si>
    <t>889助学款收入</t>
  </si>
  <si>
    <t>888、893助学款收入</t>
  </si>
  <si>
    <t>贵州新增5个乐园中学助学款支出（转顾禹发放）</t>
  </si>
  <si>
    <t>本页止累计(2020年02月份)</t>
  </si>
  <si>
    <t>2017年01月-2020年02月份止总累计</t>
  </si>
  <si>
    <t>2020.03.28</t>
  </si>
  <si>
    <t>贵州新增3个乐园小学助学款支出（转顾禹发放）</t>
  </si>
  <si>
    <t>贵州吴东助学款支出</t>
  </si>
  <si>
    <t>贵州秦路友助学款支出</t>
  </si>
  <si>
    <t>贵州顾育琴助学款支出</t>
  </si>
  <si>
    <t>网站空间租用费（一年）</t>
  </si>
  <si>
    <t>814助学款收入</t>
  </si>
  <si>
    <t>陌生人补重庆助学区未资助金额</t>
  </si>
  <si>
    <t>2017年01月-2021年03月份止总累计</t>
  </si>
  <si>
    <t>2017年01月-2021年04月份止总累计</t>
  </si>
  <si>
    <t>重庆万州助学支出(万州爱心助学)补一人</t>
  </si>
  <si>
    <t>2017年01月-2021年05月份止总累计</t>
  </si>
  <si>
    <t>2017年01月-2021年06月份止总累计</t>
  </si>
  <si>
    <t>2017年01月-2021年07月份止总累计</t>
  </si>
  <si>
    <t>2021.08.17</t>
  </si>
  <si>
    <t>813助学款收入</t>
  </si>
  <si>
    <t>837助学款收入</t>
  </si>
  <si>
    <t>742助学款收入</t>
  </si>
  <si>
    <t>735助学款收入</t>
  </si>
  <si>
    <t>865助学款收入</t>
  </si>
  <si>
    <t>860助学款收入</t>
  </si>
  <si>
    <t>801助学款收入</t>
  </si>
  <si>
    <t>881助学款收入</t>
  </si>
  <si>
    <t>804助学款收入</t>
  </si>
  <si>
    <t>820助学款收入</t>
  </si>
  <si>
    <t>826助学款收入</t>
  </si>
  <si>
    <t>875助学款收入</t>
  </si>
  <si>
    <t>862，863助学款收入</t>
  </si>
  <si>
    <t>811助学款收入</t>
  </si>
  <si>
    <t>814，861助学款收入</t>
  </si>
  <si>
    <t>741助学款收入</t>
  </si>
  <si>
    <t>798助学款收入</t>
  </si>
  <si>
    <t>721助学款收入</t>
  </si>
  <si>
    <t>文清资助款</t>
  </si>
  <si>
    <t>819助学款收入</t>
  </si>
  <si>
    <t>831助学款收入</t>
  </si>
  <si>
    <t>750助学款收入</t>
  </si>
  <si>
    <t>852助学款收入</t>
  </si>
  <si>
    <t>755,816，825,876,248助学款收入</t>
  </si>
  <si>
    <t>788助学款收入</t>
  </si>
  <si>
    <t>880，883助学款收入</t>
  </si>
  <si>
    <t>807助学款收入</t>
  </si>
  <si>
    <t>882助学款收入</t>
  </si>
  <si>
    <t>2021.08.20</t>
  </si>
  <si>
    <t>864助学款收入</t>
  </si>
  <si>
    <t>转邮政卡</t>
  </si>
  <si>
    <t>wz012助学款收入</t>
  </si>
  <si>
    <t>838,待确认助学款收入</t>
  </si>
  <si>
    <t>806，856助学款收入</t>
  </si>
  <si>
    <t>900，901助学款收入</t>
  </si>
  <si>
    <t>916助学款收入</t>
  </si>
  <si>
    <t>929助学款收入</t>
  </si>
  <si>
    <t>907，918助学款收入</t>
  </si>
  <si>
    <t>913，915助学款收入</t>
  </si>
  <si>
    <t>904，928助学款收入</t>
  </si>
  <si>
    <t>待确认</t>
  </si>
  <si>
    <t>923助学款收入</t>
  </si>
  <si>
    <t>905助学款收入</t>
  </si>
  <si>
    <t>877助学款收入</t>
  </si>
  <si>
    <t>919助学款收入</t>
  </si>
  <si>
    <t>795助学款收入</t>
  </si>
  <si>
    <t>899助学款收入</t>
  </si>
  <si>
    <t>908助学款收入</t>
  </si>
  <si>
    <t>927助学款收入</t>
  </si>
  <si>
    <t>792，790，797助学款收入</t>
  </si>
  <si>
    <t>wz158,wz266助学款收入</t>
  </si>
  <si>
    <t>wz174助学款收入</t>
  </si>
  <si>
    <t>wz156,wz289助学款收入</t>
  </si>
  <si>
    <t>wz186,wz187,wz325助学款收入</t>
  </si>
  <si>
    <t>wz304,wz324助学款收入</t>
  </si>
  <si>
    <t>wz218,wz346,wz365韩红助学款收入</t>
  </si>
  <si>
    <t>wz124助学款收入</t>
  </si>
  <si>
    <t>924吴宇豪助学款收入</t>
  </si>
  <si>
    <t>wz166蓸文静助学款收入</t>
  </si>
  <si>
    <t>wz342助学款收入</t>
  </si>
  <si>
    <t>734,746助学款收入</t>
  </si>
  <si>
    <t>850助学款收入</t>
  </si>
  <si>
    <t>wz348助学款收入</t>
  </si>
  <si>
    <t>902，903助学款收入</t>
  </si>
  <si>
    <t>839助学款收入</t>
  </si>
  <si>
    <t>wz220助学款收入</t>
  </si>
  <si>
    <t>wz219助学款收入</t>
  </si>
  <si>
    <t>wz229,wz260助学款收入</t>
  </si>
  <si>
    <t>wz234,wz235助学款收入</t>
  </si>
  <si>
    <t>wz336助学款收入</t>
  </si>
  <si>
    <t>wz226助学款收入</t>
  </si>
  <si>
    <t>wz256助学款收入</t>
  </si>
  <si>
    <t>wz268助学款收入</t>
  </si>
  <si>
    <t>906，921助学款收入</t>
  </si>
  <si>
    <t>920杨福，910杨会助学款收入</t>
  </si>
  <si>
    <t>732，747，758助学款收入</t>
  </si>
  <si>
    <t>846助学款收入</t>
  </si>
  <si>
    <t>新增韩镭镭，金平花，顾峰（张晶资助）</t>
  </si>
  <si>
    <t>836助学款收入</t>
  </si>
  <si>
    <t>886助学款收入</t>
  </si>
  <si>
    <t>888(支付宝转1200元）助学款收入</t>
  </si>
  <si>
    <t>wz267助学款收入</t>
  </si>
  <si>
    <t>wz317,318助学款收入</t>
  </si>
  <si>
    <t>wz242助学款收入</t>
  </si>
  <si>
    <t>wz291,wz292,.wz299助学款收入</t>
  </si>
  <si>
    <t>wz272助学款收入</t>
  </si>
  <si>
    <t>wz285助学款收入</t>
  </si>
  <si>
    <t>wz310助学款收入</t>
  </si>
  <si>
    <t>wz322助学款收入</t>
  </si>
  <si>
    <t>wz343,wz344助学款收入</t>
  </si>
  <si>
    <t>wz300助学款收入</t>
  </si>
  <si>
    <t>wz347助学款收入</t>
  </si>
  <si>
    <t>wz271助学款收入</t>
  </si>
  <si>
    <t>wz243助学款收入</t>
  </si>
  <si>
    <t>917助学款收入</t>
  </si>
  <si>
    <t>wz227,wz314,wz330,wz331助学款收入</t>
  </si>
  <si>
    <t>wz237助学款收入</t>
  </si>
  <si>
    <t>wz241助学款收入</t>
  </si>
  <si>
    <t>wz155助学款收入</t>
  </si>
  <si>
    <t>wz169助学款收入</t>
  </si>
  <si>
    <t>wz203助学款收入</t>
  </si>
  <si>
    <t>2021.08.27</t>
  </si>
  <si>
    <t>wz178助学款收入</t>
  </si>
  <si>
    <t>不能忘情助学款</t>
  </si>
  <si>
    <t>wz352助学款收入</t>
  </si>
  <si>
    <t>wz372助学款收入</t>
  </si>
  <si>
    <t>wz239助学款收入</t>
  </si>
  <si>
    <t>2021.08.28</t>
  </si>
  <si>
    <t>wz376助学款收入</t>
  </si>
  <si>
    <t>wz290助学款收入</t>
  </si>
  <si>
    <t>2021.08.29</t>
  </si>
  <si>
    <t>wz345助学款收入</t>
  </si>
  <si>
    <t>wz351助学款收入</t>
  </si>
  <si>
    <t>东钱湖张清波助学款</t>
  </si>
  <si>
    <t>wz371助学款收入</t>
  </si>
  <si>
    <t>2021.08.30</t>
  </si>
  <si>
    <t>815助学款收入</t>
  </si>
  <si>
    <t>wz374助学款收入</t>
  </si>
  <si>
    <t>wz202助学款收入</t>
  </si>
  <si>
    <t>2021.08.31</t>
  </si>
  <si>
    <t>828助学款收入</t>
  </si>
  <si>
    <t>671助学款收入</t>
  </si>
  <si>
    <t>662助学款收入</t>
  </si>
  <si>
    <t>2017年01月-2021年08月份止总累计</t>
  </si>
  <si>
    <t>2021.09.01</t>
  </si>
  <si>
    <t>879助学款收入</t>
  </si>
  <si>
    <t>2021.09.04</t>
  </si>
  <si>
    <t>贵州王玉竹助学款支出</t>
  </si>
  <si>
    <t>贵州李家文助学款支出</t>
  </si>
  <si>
    <t>贵州彭选莉助学款支出</t>
  </si>
  <si>
    <t>贵州谢佳乐助学款支出</t>
  </si>
  <si>
    <t>贵州顾峰佐助学款支出</t>
  </si>
  <si>
    <t>贵州何淼源助学款支出</t>
  </si>
  <si>
    <t>贵州杨明健助学款支出</t>
  </si>
  <si>
    <t>贵州杨仕江助学款支出</t>
  </si>
  <si>
    <t>贵州顾敏洁助学款支出</t>
  </si>
  <si>
    <t>贵州吴春助学款支出</t>
  </si>
  <si>
    <t>贵州秦林江助学款支出</t>
  </si>
  <si>
    <t>贵州朱斌助学款支出</t>
  </si>
  <si>
    <t>贵州杨雷助学款支出</t>
  </si>
  <si>
    <t>贵州朱江助学款支出</t>
  </si>
  <si>
    <t>贵州顾熠婷助学款支出</t>
  </si>
  <si>
    <t>贵州徐静助学款支出</t>
  </si>
  <si>
    <t>贵州张磊助学款支出</t>
  </si>
  <si>
    <t>贵州顾育美助学款支出</t>
  </si>
  <si>
    <t>贵州顾双凤助学款支出</t>
  </si>
  <si>
    <t>贵州顾美菊助学款支出</t>
  </si>
  <si>
    <t>贵州朱美琴助学款支出</t>
  </si>
  <si>
    <t>贵州秦贵林助学款支出</t>
  </si>
  <si>
    <t>贵州秦凯助学款支出</t>
  </si>
  <si>
    <t>贵州顾荣助学款支出</t>
  </si>
  <si>
    <t>2021.09.07</t>
  </si>
  <si>
    <t>wz194助学款收入</t>
  </si>
  <si>
    <t>2021.09.18</t>
  </si>
  <si>
    <t>wz115,wz121助学款收入</t>
  </si>
  <si>
    <t>wz315,677助学款收入</t>
  </si>
  <si>
    <t>wz362助学款收入</t>
  </si>
  <si>
    <t>贵州刘富兵助学款支出</t>
  </si>
  <si>
    <t>贵州顾肖贇助学款支出</t>
  </si>
  <si>
    <t>贵州李敏助学款支出</t>
  </si>
  <si>
    <t>贵州胡永涛助学款支出</t>
  </si>
  <si>
    <t>贵州吴涛助学款支出</t>
  </si>
  <si>
    <t>贵州赵刚助学款支出</t>
  </si>
  <si>
    <t>贵州顾飞助学款支出</t>
  </si>
  <si>
    <t>贵州康胜贵助学款支出</t>
  </si>
  <si>
    <t>2021.09.22</t>
  </si>
  <si>
    <t>wz039助学款收入</t>
  </si>
  <si>
    <t>wz355助学款收入</t>
  </si>
  <si>
    <t>wz382助学款收入</t>
  </si>
  <si>
    <t>wz255助学款收入</t>
  </si>
  <si>
    <t>wz380,wz381助学款收入</t>
  </si>
  <si>
    <t>wz175助学款收入</t>
  </si>
  <si>
    <t>wz334,wz368助学款收入</t>
  </si>
  <si>
    <t>wz370助学款收入</t>
  </si>
  <si>
    <t>660,666助学款收入</t>
  </si>
  <si>
    <t>wz265助学款收入</t>
  </si>
  <si>
    <t>wz341助学款收入</t>
  </si>
  <si>
    <t>wz373助学款收入</t>
  </si>
  <si>
    <t>贵州乐园中小学助学款支出</t>
  </si>
  <si>
    <t>659助学款收入</t>
  </si>
  <si>
    <t>672,673助学款收入</t>
  </si>
  <si>
    <t>2021.09.29</t>
  </si>
  <si>
    <t>重庆助学款支出</t>
  </si>
  <si>
    <t>2017年01月-2021年09月份止总累计</t>
  </si>
  <si>
    <t>2017年01月-2021年10月份止总累计</t>
  </si>
  <si>
    <t>2017年01月-2021年11月份止总累计</t>
  </si>
  <si>
    <t>2017年01月-2021年12月份止总累计</t>
  </si>
  <si>
    <t>2021年支付宝累计发生额</t>
  </si>
  <si>
    <t xml:space="preserve">手牵手收支总表      </t>
  </si>
  <si>
    <t>邮政卡</t>
  </si>
  <si>
    <t>2007.01-12</t>
  </si>
  <si>
    <t>2007.01.12</t>
  </si>
  <si>
    <t>农行卡</t>
  </si>
  <si>
    <t>二卡合计</t>
  </si>
  <si>
    <t>2008.01-12</t>
  </si>
  <si>
    <t>2009.01-12</t>
  </si>
  <si>
    <t>2009.01.12</t>
  </si>
  <si>
    <t>2010.01-12</t>
  </si>
  <si>
    <t>2011.01-12</t>
  </si>
  <si>
    <t>2012.01-12</t>
  </si>
  <si>
    <t>2013.01-12</t>
  </si>
  <si>
    <t>2014.01-12</t>
  </si>
  <si>
    <t>支付宝</t>
  </si>
  <si>
    <t>三账号合计</t>
  </si>
  <si>
    <t>2015.01-12</t>
  </si>
  <si>
    <t>2016.01-12</t>
  </si>
  <si>
    <t>2017.01-12</t>
  </si>
  <si>
    <t>2018.01-12</t>
  </si>
  <si>
    <t>2019.01-12</t>
  </si>
  <si>
    <r>
      <rPr>
        <sz val="10"/>
        <rFont val="宋体"/>
        <charset val="134"/>
      </rPr>
      <t>20</t>
    </r>
    <r>
      <rPr>
        <sz val="10"/>
        <rFont val="宋体"/>
        <charset val="134"/>
      </rPr>
      <t>20</t>
    </r>
    <r>
      <rPr>
        <sz val="10"/>
        <rFont val="宋体"/>
        <charset val="134"/>
      </rPr>
      <t>.01-12</t>
    </r>
  </si>
  <si>
    <t>2021.01-12</t>
  </si>
  <si>
    <t>总累计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</si>
</sst>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0_);[Red]\(0.0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i/>
      <sz val="1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8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3" borderId="7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1" borderId="78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9" applyNumberFormat="0" applyFill="0" applyAlignment="0" applyProtection="0">
      <alignment vertical="center"/>
    </xf>
    <xf numFmtId="0" fontId="21" fillId="0" borderId="7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8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24" borderId="81" applyNumberFormat="0" applyAlignment="0" applyProtection="0">
      <alignment vertical="center"/>
    </xf>
    <xf numFmtId="0" fontId="23" fillId="24" borderId="76" applyNumberFormat="0" applyAlignment="0" applyProtection="0">
      <alignment vertical="center"/>
    </xf>
    <xf numFmtId="0" fontId="24" fillId="27" borderId="8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6" fillId="0" borderId="83" applyNumberFormat="0" applyFill="0" applyAlignment="0" applyProtection="0">
      <alignment vertical="center"/>
    </xf>
    <xf numFmtId="0" fontId="15" fillId="0" borderId="7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2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left"/>
    </xf>
    <xf numFmtId="2" fontId="3" fillId="0" borderId="12" xfId="0" applyNumberFormat="1" applyFont="1" applyFill="1" applyBorder="1" applyAlignment="1">
      <alignment horizontal="center"/>
    </xf>
    <xf numFmtId="2" fontId="3" fillId="0" borderId="13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/>
    <xf numFmtId="2" fontId="3" fillId="0" borderId="17" xfId="0" applyNumberFormat="1" applyFont="1" applyFill="1" applyBorder="1" applyAlignment="1">
      <alignment horizontal="center"/>
    </xf>
    <xf numFmtId="2" fontId="3" fillId="0" borderId="18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2" fontId="3" fillId="0" borderId="20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/>
    <xf numFmtId="2" fontId="3" fillId="0" borderId="22" xfId="0" applyNumberFormat="1" applyFont="1" applyFill="1" applyBorder="1" applyAlignment="1">
      <alignment horizontal="center"/>
    </xf>
    <xf numFmtId="2" fontId="3" fillId="0" borderId="23" xfId="0" applyNumberFormat="1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2" fontId="3" fillId="0" borderId="26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/>
    <xf numFmtId="2" fontId="3" fillId="0" borderId="3" xfId="0" applyNumberFormat="1" applyFont="1" applyFill="1" applyBorder="1" applyAlignment="1">
      <alignment horizontal="center"/>
    </xf>
    <xf numFmtId="2" fontId="3" fillId="0" borderId="27" xfId="0" applyNumberFormat="1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2" fontId="3" fillId="0" borderId="29" xfId="0" applyNumberFormat="1" applyFont="1" applyFill="1" applyBorder="1" applyAlignment="1">
      <alignment horizontal="center" vertical="center"/>
    </xf>
    <xf numFmtId="2" fontId="3" fillId="0" borderId="30" xfId="0" applyNumberFormat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19" xfId="0" applyFont="1" applyFill="1" applyBorder="1" applyAlignment="1"/>
    <xf numFmtId="0" fontId="3" fillId="0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shrinkToFit="1"/>
    </xf>
    <xf numFmtId="2" fontId="4" fillId="2" borderId="13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2" fontId="3" fillId="0" borderId="28" xfId="0" applyNumberFormat="1" applyFont="1" applyFill="1" applyBorder="1" applyAlignment="1">
      <alignment horizontal="center"/>
    </xf>
    <xf numFmtId="2" fontId="3" fillId="0" borderId="25" xfId="0" applyNumberFormat="1" applyFont="1" applyFill="1" applyBorder="1" applyAlignment="1">
      <alignment horizontal="center"/>
    </xf>
    <xf numFmtId="176" fontId="3" fillId="0" borderId="34" xfId="0" applyNumberFormat="1" applyFont="1" applyFill="1" applyBorder="1" applyAlignment="1">
      <alignment horizontal="center"/>
    </xf>
    <xf numFmtId="2" fontId="3" fillId="0" borderId="35" xfId="0" applyNumberFormat="1" applyFont="1" applyFill="1" applyBorder="1" applyAlignment="1">
      <alignment horizontal="center"/>
    </xf>
    <xf numFmtId="2" fontId="3" fillId="0" borderId="36" xfId="0" applyNumberFormat="1" applyFont="1" applyFill="1" applyBorder="1" applyAlignment="1">
      <alignment horizontal="center"/>
    </xf>
    <xf numFmtId="2" fontId="3" fillId="0" borderId="37" xfId="0" applyNumberFormat="1" applyFont="1" applyFill="1" applyBorder="1" applyAlignment="1">
      <alignment horizontal="center"/>
    </xf>
    <xf numFmtId="2" fontId="3" fillId="0" borderId="38" xfId="0" applyNumberFormat="1" applyFont="1" applyFill="1" applyBorder="1" applyAlignment="1">
      <alignment horizontal="center"/>
    </xf>
    <xf numFmtId="2" fontId="3" fillId="0" borderId="14" xfId="0" applyNumberFormat="1" applyFont="1" applyFill="1" applyBorder="1" applyAlignment="1">
      <alignment horizontal="center" vertical="center"/>
    </xf>
    <xf numFmtId="2" fontId="3" fillId="0" borderId="39" xfId="0" applyNumberFormat="1" applyFont="1" applyFill="1" applyBorder="1" applyAlignment="1">
      <alignment horizontal="center"/>
    </xf>
    <xf numFmtId="2" fontId="3" fillId="0" borderId="40" xfId="0" applyNumberFormat="1" applyFont="1" applyFill="1" applyBorder="1" applyAlignment="1">
      <alignment horizontal="center" vertical="center"/>
    </xf>
    <xf numFmtId="2" fontId="3" fillId="0" borderId="41" xfId="0" applyNumberFormat="1" applyFont="1" applyFill="1" applyBorder="1" applyAlignment="1">
      <alignment horizontal="center" vertical="center"/>
    </xf>
    <xf numFmtId="2" fontId="3" fillId="0" borderId="42" xfId="0" applyNumberFormat="1" applyFont="1" applyFill="1" applyBorder="1" applyAlignment="1">
      <alignment horizontal="center" vertical="center"/>
    </xf>
    <xf numFmtId="2" fontId="3" fillId="0" borderId="32" xfId="0" applyNumberFormat="1" applyFont="1" applyFill="1" applyBorder="1" applyAlignment="1">
      <alignment horizontal="center"/>
    </xf>
    <xf numFmtId="2" fontId="3" fillId="0" borderId="43" xfId="0" applyNumberFormat="1" applyFont="1" applyFill="1" applyBorder="1" applyAlignment="1">
      <alignment horizontal="center"/>
    </xf>
    <xf numFmtId="2" fontId="3" fillId="0" borderId="33" xfId="0" applyNumberFormat="1" applyFont="1" applyFill="1" applyBorder="1" applyAlignment="1">
      <alignment horizontal="center" vertical="center"/>
    </xf>
    <xf numFmtId="2" fontId="3" fillId="0" borderId="44" xfId="0" applyNumberFormat="1" applyFont="1" applyFill="1" applyBorder="1" applyAlignment="1">
      <alignment horizontal="center" vertical="center"/>
    </xf>
    <xf numFmtId="2" fontId="3" fillId="0" borderId="45" xfId="0" applyNumberFormat="1" applyFont="1" applyFill="1" applyBorder="1" applyAlignment="1">
      <alignment horizontal="center" vertical="center"/>
    </xf>
    <xf numFmtId="2" fontId="4" fillId="2" borderId="28" xfId="0" applyNumberFormat="1" applyFont="1" applyFill="1" applyBorder="1" applyAlignment="1">
      <alignment horizontal="center" vertical="center" shrinkToFit="1"/>
    </xf>
    <xf numFmtId="2" fontId="4" fillId="2" borderId="25" xfId="0" applyNumberFormat="1" applyFont="1" applyFill="1" applyBorder="1" applyAlignment="1">
      <alignment horizontal="center" vertical="center" shrinkToFit="1"/>
    </xf>
    <xf numFmtId="176" fontId="4" fillId="2" borderId="46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shrinkToFit="1"/>
    </xf>
    <xf numFmtId="0" fontId="1" fillId="0" borderId="0" xfId="0" applyFont="1" applyFill="1" applyBorder="1" applyAlignment="1">
      <alignment vertical="center" shrinkToFit="1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2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47" xfId="0" applyFont="1" applyFill="1" applyBorder="1" applyAlignment="1">
      <alignment horizontal="center" vertical="center" shrinkToFit="1"/>
    </xf>
    <xf numFmtId="0" fontId="1" fillId="0" borderId="29" xfId="0" applyFont="1" applyFill="1" applyBorder="1" applyAlignment="1">
      <alignment horizontal="center" vertical="center" shrinkToFit="1"/>
    </xf>
    <xf numFmtId="0" fontId="1" fillId="0" borderId="30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shrinkToFit="1"/>
    </xf>
    <xf numFmtId="0" fontId="3" fillId="0" borderId="1" xfId="0" applyFont="1" applyFill="1" applyBorder="1" applyAlignment="1">
      <alignment horizontal="center" shrinkToFit="1"/>
    </xf>
    <xf numFmtId="2" fontId="3" fillId="0" borderId="48" xfId="0" applyNumberFormat="1" applyFont="1" applyFill="1" applyBorder="1" applyAlignment="1">
      <alignment horizontal="center" shrinkToFit="1"/>
    </xf>
    <xf numFmtId="2" fontId="3" fillId="0" borderId="49" xfId="0" applyNumberFormat="1" applyFont="1" applyFill="1" applyBorder="1" applyAlignment="1">
      <alignment horizontal="center" shrinkToFit="1"/>
    </xf>
    <xf numFmtId="0" fontId="3" fillId="0" borderId="50" xfId="0" applyFont="1" applyFill="1" applyBorder="1" applyAlignment="1">
      <alignment horizontal="left" shrinkToFit="1"/>
    </xf>
    <xf numFmtId="49" fontId="3" fillId="0" borderId="5" xfId="0" applyNumberFormat="1" applyFont="1" applyFill="1" applyBorder="1" applyAlignment="1">
      <alignment horizontal="left" vertical="center"/>
    </xf>
    <xf numFmtId="2" fontId="3" fillId="0" borderId="22" xfId="0" applyNumberFormat="1" applyFont="1" applyFill="1" applyBorder="1" applyAlignment="1">
      <alignment horizontal="center" vertical="center" shrinkToFit="1"/>
    </xf>
    <xf numFmtId="2" fontId="3" fillId="0" borderId="23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shrinkToFit="1"/>
    </xf>
    <xf numFmtId="0" fontId="3" fillId="0" borderId="51" xfId="0" applyFont="1" applyFill="1" applyBorder="1" applyAlignment="1">
      <alignment horizontal="center" shrinkToFit="1"/>
    </xf>
    <xf numFmtId="2" fontId="3" fillId="0" borderId="3" xfId="0" applyNumberFormat="1" applyFont="1" applyFill="1" applyBorder="1" applyAlignment="1">
      <alignment horizontal="center" shrinkToFit="1"/>
    </xf>
    <xf numFmtId="2" fontId="3" fillId="0" borderId="4" xfId="0" applyNumberFormat="1" applyFont="1" applyFill="1" applyBorder="1" applyAlignment="1">
      <alignment horizontal="center" shrinkToFit="1"/>
    </xf>
    <xf numFmtId="0" fontId="3" fillId="0" borderId="47" xfId="0" applyFont="1" applyFill="1" applyBorder="1" applyAlignment="1">
      <alignment horizontal="center" shrinkToFit="1"/>
    </xf>
    <xf numFmtId="0" fontId="3" fillId="0" borderId="52" xfId="0" applyFont="1" applyFill="1" applyBorder="1" applyAlignment="1">
      <alignment horizontal="center" shrinkToFit="1"/>
    </xf>
    <xf numFmtId="2" fontId="3" fillId="0" borderId="29" xfId="0" applyNumberFormat="1" applyFont="1" applyFill="1" applyBorder="1" applyAlignment="1">
      <alignment horizontal="center" shrinkToFit="1"/>
    </xf>
    <xf numFmtId="2" fontId="3" fillId="0" borderId="30" xfId="0" applyNumberFormat="1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0" borderId="34" xfId="0" applyFont="1" applyFill="1" applyBorder="1" applyAlignment="1">
      <alignment horizontal="center" shrinkToFit="1"/>
    </xf>
    <xf numFmtId="2" fontId="3" fillId="0" borderId="53" xfId="0" applyNumberFormat="1" applyFont="1" applyFill="1" applyBorder="1" applyAlignment="1">
      <alignment horizontal="center" shrinkToFit="1"/>
    </xf>
    <xf numFmtId="2" fontId="3" fillId="0" borderId="54" xfId="0" applyNumberFormat="1" applyFont="1" applyFill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shrinkToFit="1"/>
    </xf>
    <xf numFmtId="14" fontId="3" fillId="0" borderId="21" xfId="0" applyNumberFormat="1" applyFont="1" applyFill="1" applyBorder="1" applyAlignment="1">
      <alignment horizontal="left" shrinkToFit="1"/>
    </xf>
    <xf numFmtId="49" fontId="3" fillId="0" borderId="50" xfId="0" applyNumberFormat="1" applyFont="1" applyFill="1" applyBorder="1" applyAlignment="1">
      <alignment horizontal="left" vertical="center" wrapText="1"/>
    </xf>
    <xf numFmtId="2" fontId="3" fillId="0" borderId="22" xfId="0" applyNumberFormat="1" applyFont="1" applyFill="1" applyBorder="1" applyAlignment="1">
      <alignment horizontal="center" shrinkToFit="1"/>
    </xf>
    <xf numFmtId="2" fontId="3" fillId="0" borderId="23" xfId="0" applyNumberFormat="1" applyFont="1" applyFill="1" applyBorder="1" applyAlignment="1">
      <alignment horizontal="center" shrinkToFit="1"/>
    </xf>
    <xf numFmtId="14" fontId="3" fillId="0" borderId="31" xfId="0" applyNumberFormat="1" applyFont="1" applyFill="1" applyBorder="1" applyAlignment="1">
      <alignment horizontal="left" shrinkToFit="1"/>
    </xf>
    <xf numFmtId="49" fontId="3" fillId="0" borderId="5" xfId="0" applyNumberFormat="1" applyFont="1" applyFill="1" applyBorder="1" applyAlignment="1">
      <alignment horizontal="left" vertical="center" shrinkToFit="1"/>
    </xf>
    <xf numFmtId="0" fontId="3" fillId="0" borderId="55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2" fontId="3" fillId="0" borderId="7" xfId="0" applyNumberFormat="1" applyFont="1" applyFill="1" applyBorder="1" applyAlignment="1">
      <alignment horizontal="center" shrinkToFit="1"/>
    </xf>
    <xf numFmtId="2" fontId="3" fillId="0" borderId="26" xfId="0" applyNumberFormat="1" applyFont="1" applyFill="1" applyBorder="1" applyAlignment="1">
      <alignment horizontal="center" shrinkToFit="1"/>
    </xf>
    <xf numFmtId="2" fontId="3" fillId="0" borderId="12" xfId="0" applyNumberFormat="1" applyFont="1" applyFill="1" applyBorder="1" applyAlignment="1">
      <alignment horizontal="center" shrinkToFit="1"/>
    </xf>
    <xf numFmtId="2" fontId="3" fillId="0" borderId="13" xfId="0" applyNumberFormat="1" applyFont="1" applyFill="1" applyBorder="1" applyAlignment="1">
      <alignment horizontal="center" shrinkToFit="1"/>
    </xf>
    <xf numFmtId="0" fontId="3" fillId="0" borderId="19" xfId="0" applyFont="1" applyFill="1" applyBorder="1" applyAlignment="1">
      <alignment shrinkToFit="1"/>
    </xf>
    <xf numFmtId="0" fontId="3" fillId="0" borderId="21" xfId="0" applyFont="1" applyFill="1" applyBorder="1" applyAlignment="1">
      <alignment shrinkToFit="1"/>
    </xf>
    <xf numFmtId="49" fontId="3" fillId="0" borderId="50" xfId="0" applyNumberFormat="1" applyFont="1" applyBorder="1" applyAlignment="1">
      <alignment horizontal="left" vertical="center" shrinkToFit="1"/>
    </xf>
    <xf numFmtId="49" fontId="3" fillId="0" borderId="50" xfId="0" applyNumberFormat="1" applyFont="1" applyBorder="1" applyAlignment="1">
      <alignment horizontal="left" vertical="center"/>
    </xf>
    <xf numFmtId="0" fontId="3" fillId="0" borderId="24" xfId="0" applyFont="1" applyFill="1" applyBorder="1" applyAlignment="1">
      <alignment shrinkToFit="1"/>
    </xf>
    <xf numFmtId="49" fontId="3" fillId="0" borderId="5" xfId="0" applyNumberFormat="1" applyFont="1" applyBorder="1" applyAlignment="1">
      <alignment horizontal="left" vertical="center"/>
    </xf>
    <xf numFmtId="0" fontId="3" fillId="0" borderId="55" xfId="0" applyFont="1" applyFill="1" applyBorder="1" applyAlignment="1">
      <alignment shrinkToFit="1"/>
    </xf>
    <xf numFmtId="0" fontId="3" fillId="0" borderId="56" xfId="0" applyFont="1" applyFill="1" applyBorder="1" applyAlignment="1">
      <alignment horizontal="center" shrinkToFit="1"/>
    </xf>
    <xf numFmtId="2" fontId="3" fillId="0" borderId="57" xfId="0" applyNumberFormat="1" applyFont="1" applyFill="1" applyBorder="1" applyAlignment="1">
      <alignment horizontal="center" shrinkToFit="1"/>
    </xf>
    <xf numFmtId="14" fontId="3" fillId="0" borderId="50" xfId="0" applyNumberFormat="1" applyFont="1" applyFill="1" applyBorder="1" applyAlignment="1">
      <alignment horizontal="left" shrinkToFit="1"/>
    </xf>
    <xf numFmtId="0" fontId="3" fillId="0" borderId="50" xfId="0" applyFont="1" applyFill="1" applyBorder="1" applyAlignment="1">
      <alignment shrinkToFit="1"/>
    </xf>
    <xf numFmtId="2" fontId="3" fillId="0" borderId="27" xfId="0" applyNumberFormat="1" applyFont="1" applyFill="1" applyBorder="1" applyAlignment="1">
      <alignment horizontal="center" shrinkToFit="1"/>
    </xf>
    <xf numFmtId="0" fontId="3" fillId="0" borderId="58" xfId="0" applyFont="1" applyFill="1" applyBorder="1" applyAlignment="1">
      <alignment horizontal="center" shrinkToFit="1"/>
    </xf>
    <xf numFmtId="0" fontId="1" fillId="0" borderId="38" xfId="0" applyFont="1" applyFill="1" applyBorder="1" applyAlignment="1">
      <alignment horizontal="center" vertical="center" shrinkToFit="1"/>
    </xf>
    <xf numFmtId="0" fontId="1" fillId="0" borderId="32" xfId="0" applyFont="1" applyFill="1" applyBorder="1" applyAlignment="1">
      <alignment horizontal="center" vertical="center" shrinkToFit="1"/>
    </xf>
    <xf numFmtId="0" fontId="1" fillId="0" borderId="58" xfId="0" applyFont="1" applyFill="1" applyBorder="1" applyAlignment="1">
      <alignment horizontal="center" vertical="center" shrinkToFit="1"/>
    </xf>
    <xf numFmtId="0" fontId="1" fillId="0" borderId="44" xfId="0" applyFont="1" applyFill="1" applyBorder="1" applyAlignment="1">
      <alignment horizontal="center" vertical="center" shrinkToFit="1"/>
    </xf>
    <xf numFmtId="0" fontId="1" fillId="0" borderId="45" xfId="0" applyFont="1" applyFill="1" applyBorder="1" applyAlignment="1">
      <alignment horizontal="center" vertical="center" shrinkToFit="1"/>
    </xf>
    <xf numFmtId="0" fontId="1" fillId="0" borderId="56" xfId="0" applyFont="1" applyFill="1" applyBorder="1" applyAlignment="1">
      <alignment horizontal="center" vertical="center" shrinkToFit="1"/>
    </xf>
    <xf numFmtId="2" fontId="3" fillId="0" borderId="59" xfId="0" applyNumberFormat="1" applyFont="1" applyFill="1" applyBorder="1" applyAlignment="1">
      <alignment horizontal="center" shrinkToFit="1"/>
    </xf>
    <xf numFmtId="2" fontId="3" fillId="0" borderId="60" xfId="0" applyNumberFormat="1" applyFont="1" applyFill="1" applyBorder="1" applyAlignment="1">
      <alignment horizontal="center" shrinkToFit="1"/>
    </xf>
    <xf numFmtId="176" fontId="3" fillId="0" borderId="1" xfId="0" applyNumberFormat="1" applyFont="1" applyFill="1" applyBorder="1" applyAlignment="1">
      <alignment horizontal="center" shrinkToFit="1"/>
    </xf>
    <xf numFmtId="176" fontId="3" fillId="0" borderId="50" xfId="0" applyNumberFormat="1" applyFont="1" applyFill="1" applyBorder="1" applyAlignment="1">
      <alignment horizontal="center" shrinkToFit="1"/>
    </xf>
    <xf numFmtId="2" fontId="3" fillId="0" borderId="43" xfId="0" applyNumberFormat="1" applyFont="1" applyFill="1" applyBorder="1" applyAlignment="1">
      <alignment horizontal="center" vertical="center" shrinkToFit="1"/>
    </xf>
    <xf numFmtId="2" fontId="3" fillId="0" borderId="27" xfId="0" applyNumberFormat="1" applyFont="1" applyFill="1" applyBorder="1" applyAlignment="1">
      <alignment horizontal="center" vertical="center" shrinkToFit="1"/>
    </xf>
    <xf numFmtId="2" fontId="3" fillId="0" borderId="39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shrinkToFit="1"/>
    </xf>
    <xf numFmtId="2" fontId="3" fillId="0" borderId="38" xfId="0" applyNumberFormat="1" applyFont="1" applyFill="1" applyBorder="1" applyAlignment="1">
      <alignment horizontal="center" shrinkToFit="1"/>
    </xf>
    <xf numFmtId="176" fontId="3" fillId="0" borderId="55" xfId="0" applyNumberFormat="1" applyFont="1" applyFill="1" applyBorder="1" applyAlignment="1">
      <alignment horizontal="center" shrinkToFit="1"/>
    </xf>
    <xf numFmtId="2" fontId="3" fillId="0" borderId="44" xfId="0" applyNumberFormat="1" applyFont="1" applyFill="1" applyBorder="1" applyAlignment="1">
      <alignment horizontal="center" shrinkToFit="1"/>
    </xf>
    <xf numFmtId="176" fontId="3" fillId="0" borderId="47" xfId="0" applyNumberFormat="1" applyFont="1" applyFill="1" applyBorder="1" applyAlignment="1">
      <alignment horizontal="center" shrinkToFit="1"/>
    </xf>
    <xf numFmtId="2" fontId="3" fillId="0" borderId="46" xfId="0" applyNumberFormat="1" applyFont="1" applyFill="1" applyBorder="1" applyAlignment="1">
      <alignment horizontal="center" shrinkToFit="1"/>
    </xf>
    <xf numFmtId="2" fontId="3" fillId="0" borderId="61" xfId="0" applyNumberFormat="1" applyFont="1" applyFill="1" applyBorder="1" applyAlignment="1">
      <alignment horizontal="center" shrinkToFit="1"/>
    </xf>
    <xf numFmtId="176" fontId="3" fillId="0" borderId="9" xfId="0" applyNumberFormat="1" applyFont="1" applyFill="1" applyBorder="1" applyAlignment="1">
      <alignment horizontal="center" shrinkToFit="1"/>
    </xf>
    <xf numFmtId="0" fontId="1" fillId="0" borderId="62" xfId="0" applyFont="1" applyFill="1" applyBorder="1" applyAlignment="1">
      <alignment horizontal="center" vertical="center" shrinkToFit="1"/>
    </xf>
    <xf numFmtId="2" fontId="3" fillId="0" borderId="43" xfId="0" applyNumberFormat="1" applyFont="1" applyFill="1" applyBorder="1" applyAlignment="1">
      <alignment horizontal="center" shrinkToFit="1"/>
    </xf>
    <xf numFmtId="2" fontId="3" fillId="0" borderId="32" xfId="0" applyNumberFormat="1" applyFont="1" applyFill="1" applyBorder="1" applyAlignment="1">
      <alignment horizontal="center" shrinkToFit="1"/>
    </xf>
    <xf numFmtId="176" fontId="3" fillId="0" borderId="58" xfId="0" applyNumberFormat="1" applyFont="1" applyFill="1" applyBorder="1" applyAlignment="1">
      <alignment horizontal="center" shrinkToFit="1"/>
    </xf>
    <xf numFmtId="2" fontId="3" fillId="0" borderId="56" xfId="0" applyNumberFormat="1" applyFont="1" applyFill="1" applyBorder="1" applyAlignment="1">
      <alignment horizontal="center" shrinkToFit="1"/>
    </xf>
    <xf numFmtId="2" fontId="3" fillId="0" borderId="63" xfId="0" applyNumberFormat="1" applyFont="1" applyFill="1" applyBorder="1" applyAlignment="1">
      <alignment horizontal="center" shrinkToFit="1"/>
    </xf>
    <xf numFmtId="2" fontId="3" fillId="0" borderId="62" xfId="0" applyNumberFormat="1" applyFont="1" applyFill="1" applyBorder="1" applyAlignment="1">
      <alignment horizontal="center" shrinkToFit="1"/>
    </xf>
    <xf numFmtId="176" fontId="3" fillId="0" borderId="56" xfId="0" applyNumberFormat="1" applyFont="1" applyFill="1" applyBorder="1" applyAlignment="1">
      <alignment horizontal="center" shrinkToFit="1"/>
    </xf>
    <xf numFmtId="2" fontId="3" fillId="0" borderId="25" xfId="0" applyNumberFormat="1" applyFont="1" applyFill="1" applyBorder="1" applyAlignment="1">
      <alignment horizontal="center" shrinkToFit="1"/>
    </xf>
    <xf numFmtId="2" fontId="3" fillId="0" borderId="64" xfId="0" applyNumberFormat="1" applyFont="1" applyFill="1" applyBorder="1" applyAlignment="1">
      <alignment horizontal="center" shrinkToFit="1"/>
    </xf>
    <xf numFmtId="2" fontId="3" fillId="0" borderId="10" xfId="0" applyNumberFormat="1" applyFont="1" applyFill="1" applyBorder="1" applyAlignment="1">
      <alignment horizontal="center" shrinkToFit="1"/>
    </xf>
    <xf numFmtId="2" fontId="3" fillId="0" borderId="58" xfId="0" applyNumberFormat="1" applyFont="1" applyFill="1" applyBorder="1" applyAlignment="1">
      <alignment horizontal="center" shrinkToFit="1"/>
    </xf>
    <xf numFmtId="2" fontId="3" fillId="0" borderId="34" xfId="0" applyNumberFormat="1" applyFont="1" applyFill="1" applyBorder="1" applyAlignment="1">
      <alignment horizontal="center" shrinkToFit="1"/>
    </xf>
    <xf numFmtId="2" fontId="3" fillId="0" borderId="50" xfId="0" applyNumberFormat="1" applyFont="1" applyFill="1" applyBorder="1" applyAlignment="1">
      <alignment horizontal="center" shrinkToFit="1"/>
    </xf>
    <xf numFmtId="0" fontId="3" fillId="0" borderId="65" xfId="0" applyFont="1" applyFill="1" applyBorder="1" applyAlignment="1">
      <alignment horizontal="center" shrinkToFit="1"/>
    </xf>
    <xf numFmtId="2" fontId="3" fillId="0" borderId="66" xfId="0" applyNumberFormat="1" applyFont="1" applyFill="1" applyBorder="1" applyAlignment="1">
      <alignment horizontal="center" shrinkToFit="1"/>
    </xf>
    <xf numFmtId="2" fontId="3" fillId="0" borderId="23" xfId="0" applyNumberFormat="1" applyFont="1" applyFill="1" applyBorder="1" applyAlignment="1">
      <alignment horizontal="left" shrinkToFit="1"/>
    </xf>
    <xf numFmtId="0" fontId="3" fillId="0" borderId="21" xfId="0" applyFont="1" applyFill="1" applyBorder="1" applyAlignment="1">
      <alignment horizontal="center" vertical="center" shrinkToFit="1"/>
    </xf>
    <xf numFmtId="2" fontId="3" fillId="0" borderId="28" xfId="0" applyNumberFormat="1" applyFont="1" applyFill="1" applyBorder="1" applyAlignment="1">
      <alignment horizontal="center" shrinkToFit="1"/>
    </xf>
    <xf numFmtId="2" fontId="3" fillId="0" borderId="45" xfId="0" applyNumberFormat="1" applyFont="1" applyFill="1" applyBorder="1" applyAlignment="1">
      <alignment horizontal="center" shrinkToFit="1"/>
    </xf>
    <xf numFmtId="2" fontId="3" fillId="0" borderId="67" xfId="0" applyNumberFormat="1" applyFont="1" applyFill="1" applyBorder="1" applyAlignment="1">
      <alignment horizontal="center" shrinkToFit="1"/>
    </xf>
    <xf numFmtId="2" fontId="3" fillId="0" borderId="68" xfId="0" applyNumberFormat="1" applyFont="1" applyFill="1" applyBorder="1" applyAlignment="1">
      <alignment horizontal="center" shrinkToFit="1"/>
    </xf>
    <xf numFmtId="2" fontId="3" fillId="0" borderId="50" xfId="0" applyNumberFormat="1" applyFont="1" applyFill="1" applyBorder="1" applyAlignment="1">
      <alignment horizontal="center" vertical="center" shrinkToFit="1"/>
    </xf>
    <xf numFmtId="49" fontId="5" fillId="0" borderId="50" xfId="0" applyNumberFormat="1" applyFont="1" applyBorder="1" applyAlignment="1">
      <alignment horizontal="left" vertical="center"/>
    </xf>
    <xf numFmtId="0" fontId="5" fillId="0" borderId="50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2" fontId="3" fillId="0" borderId="27" xfId="0" applyNumberFormat="1" applyFont="1" applyFill="1" applyBorder="1" applyAlignment="1">
      <alignment horizontal="center" shrinkToFit="1"/>
    </xf>
    <xf numFmtId="2" fontId="3" fillId="0" borderId="23" xfId="0" applyNumberFormat="1" applyFont="1" applyFill="1" applyBorder="1" applyAlignment="1">
      <alignment horizontal="center" shrinkToFit="1"/>
    </xf>
    <xf numFmtId="0" fontId="3" fillId="0" borderId="62" xfId="0" applyFont="1" applyFill="1" applyBorder="1" applyAlignment="1">
      <alignment horizont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shrinkToFit="1"/>
    </xf>
    <xf numFmtId="0" fontId="3" fillId="0" borderId="50" xfId="0" applyFont="1" applyFill="1" applyBorder="1" applyAlignment="1">
      <alignment horizontal="center" shrinkToFit="1"/>
    </xf>
    <xf numFmtId="49" fontId="3" fillId="0" borderId="69" xfId="0" applyNumberFormat="1" applyFont="1" applyBorder="1" applyAlignment="1">
      <alignment horizontal="left" vertical="center"/>
    </xf>
    <xf numFmtId="14" fontId="3" fillId="0" borderId="47" xfId="0" applyNumberFormat="1" applyFont="1" applyFill="1" applyBorder="1" applyAlignment="1">
      <alignment horizontal="left" shrinkToFit="1"/>
    </xf>
    <xf numFmtId="49" fontId="3" fillId="0" borderId="52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2" fontId="3" fillId="0" borderId="70" xfId="0" applyNumberFormat="1" applyFont="1" applyFill="1" applyBorder="1" applyAlignment="1">
      <alignment horizontal="center" shrinkToFit="1"/>
    </xf>
    <xf numFmtId="2" fontId="3" fillId="0" borderId="71" xfId="0" applyNumberFormat="1" applyFont="1" applyFill="1" applyBorder="1" applyAlignment="1">
      <alignment horizontal="center" shrinkToFit="1"/>
    </xf>
    <xf numFmtId="0" fontId="1" fillId="0" borderId="33" xfId="0" applyFont="1" applyFill="1" applyBorder="1" applyAlignment="1">
      <alignment horizontal="center" vertical="center" shrinkToFit="1"/>
    </xf>
    <xf numFmtId="2" fontId="3" fillId="0" borderId="39" xfId="0" applyNumberFormat="1" applyFont="1" applyFill="1" applyBorder="1" applyAlignment="1">
      <alignment horizontal="center" shrinkToFit="1"/>
    </xf>
    <xf numFmtId="2" fontId="3" fillId="0" borderId="5" xfId="0" applyNumberFormat="1" applyFont="1" applyFill="1" applyBorder="1" applyAlignment="1">
      <alignment horizontal="center" shrinkToFit="1"/>
    </xf>
    <xf numFmtId="2" fontId="3" fillId="0" borderId="51" xfId="0" applyNumberFormat="1" applyFont="1" applyFill="1" applyBorder="1" applyAlignment="1">
      <alignment horizontal="center" shrinkToFit="1"/>
    </xf>
    <xf numFmtId="2" fontId="3" fillId="0" borderId="72" xfId="0" applyNumberFormat="1" applyFont="1" applyFill="1" applyBorder="1" applyAlignment="1">
      <alignment horizontal="center" shrinkToFit="1"/>
    </xf>
    <xf numFmtId="2" fontId="3" fillId="0" borderId="73" xfId="0" applyNumberFormat="1" applyFont="1" applyFill="1" applyBorder="1" applyAlignment="1">
      <alignment horizontal="center" shrinkToFit="1"/>
    </xf>
    <xf numFmtId="176" fontId="1" fillId="0" borderId="0" xfId="0" applyNumberFormat="1" applyFont="1" applyFill="1" applyBorder="1" applyAlignment="1">
      <alignment horizontal="center" shrinkToFit="1"/>
    </xf>
    <xf numFmtId="176" fontId="1" fillId="0" borderId="0" xfId="0" applyNumberFormat="1" applyFont="1" applyFill="1" applyBorder="1" applyAlignment="1">
      <alignment shrinkToFit="1"/>
    </xf>
    <xf numFmtId="49" fontId="3" fillId="0" borderId="50" xfId="0" applyNumberFormat="1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55" xfId="0" applyFont="1" applyFill="1" applyBorder="1" applyAlignment="1">
      <alignment horizontal="left" shrinkToFit="1"/>
    </xf>
    <xf numFmtId="2" fontId="3" fillId="0" borderId="9" xfId="0" applyNumberFormat="1" applyFont="1" applyFill="1" applyBorder="1" applyAlignment="1">
      <alignment horizontal="center" shrinkToFit="1"/>
    </xf>
    <xf numFmtId="2" fontId="3" fillId="0" borderId="20" xfId="0" applyNumberFormat="1" applyFont="1" applyFill="1" applyBorder="1" applyAlignment="1">
      <alignment horizontal="center" shrinkToFit="1"/>
    </xf>
    <xf numFmtId="49" fontId="6" fillId="3" borderId="50" xfId="0" applyNumberFormat="1" applyFont="1" applyFill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14" fontId="3" fillId="0" borderId="5" xfId="0" applyNumberFormat="1" applyFont="1" applyFill="1" applyBorder="1" applyAlignment="1">
      <alignment horizontal="left" shrinkToFit="1"/>
    </xf>
    <xf numFmtId="0" fontId="3" fillId="0" borderId="74" xfId="0" applyFont="1" applyFill="1" applyBorder="1" applyAlignment="1">
      <alignment shrinkToFit="1"/>
    </xf>
    <xf numFmtId="177" fontId="3" fillId="0" borderId="55" xfId="0" applyNumberFormat="1" applyFont="1" applyFill="1" applyBorder="1" applyAlignment="1">
      <alignment horizontal="center" shrinkToFit="1"/>
    </xf>
    <xf numFmtId="177" fontId="3" fillId="0" borderId="50" xfId="0" applyNumberFormat="1" applyFont="1" applyFill="1" applyBorder="1" applyAlignment="1">
      <alignment horizontal="center" shrinkToFit="1"/>
    </xf>
    <xf numFmtId="177" fontId="3" fillId="0" borderId="58" xfId="0" applyNumberFormat="1" applyFont="1" applyFill="1" applyBorder="1" applyAlignment="1">
      <alignment horizontal="center" shrinkToFit="1"/>
    </xf>
    <xf numFmtId="177" fontId="3" fillId="0" borderId="56" xfId="0" applyNumberFormat="1" applyFont="1" applyFill="1" applyBorder="1" applyAlignment="1">
      <alignment horizontal="center" shrinkToFit="1"/>
    </xf>
    <xf numFmtId="0" fontId="2" fillId="0" borderId="0" xfId="0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shrinkToFit="1"/>
    </xf>
    <xf numFmtId="0" fontId="1" fillId="0" borderId="75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shrinkToFit="1"/>
    </xf>
    <xf numFmtId="0" fontId="3" fillId="0" borderId="74" xfId="0" applyFont="1" applyFill="1" applyBorder="1" applyAlignment="1">
      <alignment horizontal="left" shrinkToFit="1"/>
    </xf>
    <xf numFmtId="0" fontId="3" fillId="0" borderId="24" xfId="0" applyFont="1" applyFill="1" applyBorder="1" applyAlignment="1">
      <alignment horizontal="center" shrinkToFit="1"/>
    </xf>
    <xf numFmtId="49" fontId="3" fillId="0" borderId="62" xfId="0" applyNumberFormat="1" applyFont="1" applyFill="1" applyBorder="1" applyAlignment="1">
      <alignment horizontal="left" vertical="center"/>
    </xf>
    <xf numFmtId="14" fontId="3" fillId="0" borderId="55" xfId="0" applyNumberFormat="1" applyFont="1" applyFill="1" applyBorder="1" applyAlignment="1">
      <alignment horizontal="left" shrinkToFit="1"/>
    </xf>
    <xf numFmtId="0" fontId="3" fillId="0" borderId="51" xfId="0" applyFont="1" applyFill="1" applyBorder="1" applyAlignment="1">
      <alignment shrinkToFit="1"/>
    </xf>
    <xf numFmtId="49" fontId="3" fillId="0" borderId="50" xfId="0" applyNumberFormat="1" applyFont="1" applyFill="1" applyBorder="1" applyAlignment="1">
      <alignment horizontal="left" vertical="center" shrinkToFit="1"/>
    </xf>
    <xf numFmtId="176" fontId="3" fillId="0" borderId="51" xfId="0" applyNumberFormat="1" applyFont="1" applyFill="1" applyBorder="1" applyAlignment="1">
      <alignment horizontal="center" shrinkToFit="1"/>
    </xf>
    <xf numFmtId="2" fontId="3" fillId="0" borderId="74" xfId="0" applyNumberFormat="1" applyFont="1" applyFill="1" applyBorder="1" applyAlignment="1">
      <alignment horizontal="center" shrinkToFit="1"/>
    </xf>
    <xf numFmtId="2" fontId="3" fillId="0" borderId="52" xfId="0" applyNumberFormat="1" applyFont="1" applyFill="1" applyBorder="1" applyAlignment="1">
      <alignment horizontal="center" shrinkToFit="1"/>
    </xf>
    <xf numFmtId="2" fontId="3" fillId="0" borderId="8" xfId="0" applyNumberFormat="1" applyFont="1" applyFill="1" applyBorder="1" applyAlignment="1">
      <alignment horizontal="center" shrinkToFit="1"/>
    </xf>
    <xf numFmtId="2" fontId="3" fillId="0" borderId="33" xfId="0" applyNumberFormat="1" applyFont="1" applyFill="1" applyBorder="1" applyAlignment="1">
      <alignment horizontal="center" shrinkToFit="1"/>
    </xf>
    <xf numFmtId="2" fontId="3" fillId="0" borderId="1" xfId="0" applyNumberFormat="1" applyFont="1" applyFill="1" applyBorder="1" applyAlignment="1">
      <alignment horizontal="center" shrinkToFit="1"/>
    </xf>
    <xf numFmtId="2" fontId="3" fillId="0" borderId="47" xfId="0" applyNumberFormat="1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14" fontId="3" fillId="0" borderId="75" xfId="0" applyNumberFormat="1" applyFont="1" applyFill="1" applyBorder="1" applyAlignment="1">
      <alignment horizontal="left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5"/>
  <sheetViews>
    <sheetView topLeftCell="A6" workbookViewId="0">
      <selection activeCell="G20" sqref="G20"/>
    </sheetView>
  </sheetViews>
  <sheetFormatPr defaultColWidth="9" defaultRowHeight="14.25"/>
  <cols>
    <col min="1" max="1" width="2.875" style="111" customWidth="1"/>
    <col min="2" max="2" width="8.375" style="79" customWidth="1"/>
    <col min="3" max="3" width="28.625" style="79" customWidth="1"/>
    <col min="4" max="4" width="9.125" style="111" customWidth="1"/>
    <col min="5" max="7" width="8.625" style="111" customWidth="1"/>
    <col min="8" max="9" width="6.875" style="111" customWidth="1"/>
    <col min="10" max="10" width="9" style="111"/>
    <col min="11" max="12" width="9.375" style="111" customWidth="1"/>
    <col min="13" max="13" width="9" style="111"/>
    <col min="14" max="14" width="8.625" style="111" customWidth="1"/>
    <col min="15" max="16384" width="9" style="111"/>
  </cols>
  <sheetData>
    <row r="1" s="80" customFormat="1" ht="18.75" spans="1:14">
      <c r="A1" s="218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="80" customFormat="1" ht="19.5" spans="1:14">
      <c r="A2" s="218" t="s">
        <v>1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</row>
    <row r="3" s="78" customFormat="1" ht="15.75" customHeight="1" spans="1:14">
      <c r="A3" s="81"/>
      <c r="B3" s="82" t="s">
        <v>2</v>
      </c>
      <c r="C3" s="82" t="s">
        <v>3</v>
      </c>
      <c r="D3" s="83" t="s">
        <v>4</v>
      </c>
      <c r="E3" s="84"/>
      <c r="F3" s="84"/>
      <c r="G3" s="84"/>
      <c r="H3" s="84"/>
      <c r="I3" s="138"/>
      <c r="J3" s="83" t="s">
        <v>5</v>
      </c>
      <c r="K3" s="84"/>
      <c r="L3" s="84"/>
      <c r="M3" s="139"/>
      <c r="N3" s="140" t="s">
        <v>6</v>
      </c>
    </row>
    <row r="4" s="78" customFormat="1" ht="15" spans="1:14">
      <c r="A4" s="85"/>
      <c r="B4" s="86"/>
      <c r="C4" s="86"/>
      <c r="D4" s="88" t="s">
        <v>7</v>
      </c>
      <c r="E4" s="89" t="s">
        <v>8</v>
      </c>
      <c r="F4" s="89" t="s">
        <v>9</v>
      </c>
      <c r="G4" s="89" t="s">
        <v>10</v>
      </c>
      <c r="H4" s="89" t="s">
        <v>11</v>
      </c>
      <c r="I4" s="141" t="s">
        <v>12</v>
      </c>
      <c r="J4" s="88" t="s">
        <v>13</v>
      </c>
      <c r="K4" s="89" t="s">
        <v>14</v>
      </c>
      <c r="L4" s="89" t="s">
        <v>15</v>
      </c>
      <c r="M4" s="142" t="s">
        <v>16</v>
      </c>
      <c r="N4" s="159"/>
    </row>
    <row r="5" s="79" customFormat="1" customHeight="1" spans="1:14">
      <c r="A5" s="90"/>
      <c r="B5" s="131"/>
      <c r="C5" s="119" t="s">
        <v>17</v>
      </c>
      <c r="D5" s="133"/>
      <c r="E5" s="94"/>
      <c r="F5" s="94"/>
      <c r="G5" s="94"/>
      <c r="H5" s="94"/>
      <c r="I5" s="144"/>
      <c r="J5" s="133"/>
      <c r="K5" s="94"/>
      <c r="L5" s="94"/>
      <c r="M5" s="144"/>
      <c r="N5" s="153">
        <v>5548.38</v>
      </c>
    </row>
    <row r="6" s="79" customFormat="1" customHeight="1" spans="1:14">
      <c r="A6" s="112">
        <v>1</v>
      </c>
      <c r="B6" s="134" t="s">
        <v>18</v>
      </c>
      <c r="C6" s="135" t="s">
        <v>19</v>
      </c>
      <c r="D6" s="136"/>
      <c r="E6" s="116"/>
      <c r="F6" s="116"/>
      <c r="G6" s="116"/>
      <c r="H6" s="116"/>
      <c r="I6" s="160"/>
      <c r="J6" s="136"/>
      <c r="K6" s="116"/>
      <c r="L6" s="116"/>
      <c r="M6" s="160">
        <v>2</v>
      </c>
      <c r="N6" s="172">
        <f>N5+D6+E6+F6+G6+H6+I6-J6-K6-L6-M6</f>
        <v>5546.38</v>
      </c>
    </row>
    <row r="7" s="79" customFormat="1" customHeight="1" spans="1:14">
      <c r="A7" s="92"/>
      <c r="B7" s="99"/>
      <c r="C7" s="137" t="s">
        <v>20</v>
      </c>
      <c r="D7" s="101">
        <f t="shared" ref="D7:F7" si="0">SUM(D6:D6)</f>
        <v>0</v>
      </c>
      <c r="E7" s="102">
        <f t="shared" si="0"/>
        <v>0</v>
      </c>
      <c r="F7" s="102">
        <f t="shared" si="0"/>
        <v>0</v>
      </c>
      <c r="G7" s="102">
        <f t="shared" ref="G7:L7" si="1">SUM(G6)</f>
        <v>0</v>
      </c>
      <c r="H7" s="102">
        <f t="shared" si="1"/>
        <v>0</v>
      </c>
      <c r="I7" s="161">
        <f t="shared" si="1"/>
        <v>0</v>
      </c>
      <c r="J7" s="101">
        <f t="shared" si="1"/>
        <v>0</v>
      </c>
      <c r="K7" s="102">
        <f t="shared" si="1"/>
        <v>0</v>
      </c>
      <c r="L7" s="102">
        <f t="shared" si="1"/>
        <v>0</v>
      </c>
      <c r="M7" s="161">
        <f>SUM(M6:M6)</f>
        <v>2</v>
      </c>
      <c r="N7" s="170">
        <f>N5+D7+E7+H7+I7-J7-M7</f>
        <v>5546.38</v>
      </c>
    </row>
    <row r="8" s="79" customFormat="1" customHeight="1" spans="1:14">
      <c r="A8" s="103"/>
      <c r="B8" s="103"/>
      <c r="C8" s="132" t="s">
        <v>21</v>
      </c>
      <c r="D8" s="121">
        <f t="shared" ref="D8:N8" si="2">D7</f>
        <v>0</v>
      </c>
      <c r="E8" s="122">
        <f t="shared" si="2"/>
        <v>0</v>
      </c>
      <c r="F8" s="122">
        <f t="shared" si="2"/>
        <v>0</v>
      </c>
      <c r="G8" s="122">
        <f t="shared" si="2"/>
        <v>0</v>
      </c>
      <c r="H8" s="122">
        <f t="shared" si="2"/>
        <v>0</v>
      </c>
      <c r="I8" s="163">
        <f t="shared" si="2"/>
        <v>0</v>
      </c>
      <c r="J8" s="105">
        <f t="shared" si="2"/>
        <v>0</v>
      </c>
      <c r="K8" s="164">
        <f t="shared" si="2"/>
        <v>0</v>
      </c>
      <c r="L8" s="164">
        <f t="shared" si="2"/>
        <v>0</v>
      </c>
      <c r="M8" s="165">
        <f t="shared" si="2"/>
        <v>2</v>
      </c>
      <c r="N8" s="163">
        <f t="shared" si="2"/>
        <v>5546.38</v>
      </c>
    </row>
    <row r="9" s="79" customFormat="1" customHeight="1" spans="1:14">
      <c r="A9" s="107"/>
      <c r="B9" s="107"/>
      <c r="C9" s="108" t="s">
        <v>22</v>
      </c>
      <c r="D9" s="123">
        <f>1174021+D8</f>
        <v>1174021</v>
      </c>
      <c r="E9" s="168">
        <f>60122+E8</f>
        <v>60122</v>
      </c>
      <c r="F9" s="168">
        <f>3000+F8</f>
        <v>3000</v>
      </c>
      <c r="G9" s="168">
        <f>3900+G8</f>
        <v>3900</v>
      </c>
      <c r="H9" s="168">
        <f>2464.69+H8</f>
        <v>2464.69</v>
      </c>
      <c r="I9" s="171">
        <f>1293.05+I8</f>
        <v>1293.05</v>
      </c>
      <c r="J9" s="168">
        <f>1202038+J8</f>
        <v>1202038</v>
      </c>
      <c r="K9" s="168">
        <f>6000+K8</f>
        <v>6000</v>
      </c>
      <c r="L9" s="168">
        <f>4068.2+L8</f>
        <v>4068.2</v>
      </c>
      <c r="M9" s="168">
        <f>27146.16+M8</f>
        <v>27148.16</v>
      </c>
      <c r="N9" s="171">
        <f>D9+E9+F9+G9+H9+I9-J9-K9-L9-M9</f>
        <v>5546.37999999999</v>
      </c>
    </row>
    <row r="11" s="80" customFormat="1" ht="18.75" spans="1:14">
      <c r="A11" s="218" t="s">
        <v>23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</row>
    <row r="12" s="80" customFormat="1" ht="19.5" spans="1:14">
      <c r="A12" s="218" t="s">
        <v>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</row>
    <row r="13" s="78" customFormat="1" ht="15.75" customHeight="1" spans="1:14">
      <c r="A13" s="81"/>
      <c r="B13" s="82" t="s">
        <v>2</v>
      </c>
      <c r="C13" s="82" t="s">
        <v>3</v>
      </c>
      <c r="D13" s="83" t="s">
        <v>4</v>
      </c>
      <c r="E13" s="84"/>
      <c r="F13" s="84"/>
      <c r="G13" s="84"/>
      <c r="H13" s="84"/>
      <c r="I13" s="138"/>
      <c r="J13" s="83" t="s">
        <v>5</v>
      </c>
      <c r="K13" s="84"/>
      <c r="L13" s="84"/>
      <c r="M13" s="139"/>
      <c r="N13" s="140" t="s">
        <v>6</v>
      </c>
    </row>
    <row r="14" s="78" customFormat="1" ht="15" spans="1:14">
      <c r="A14" s="85"/>
      <c r="B14" s="86"/>
      <c r="C14" s="87"/>
      <c r="D14" s="88" t="s">
        <v>7</v>
      </c>
      <c r="E14" s="89" t="s">
        <v>8</v>
      </c>
      <c r="F14" s="89" t="s">
        <v>9</v>
      </c>
      <c r="G14" s="89" t="s">
        <v>10</v>
      </c>
      <c r="H14" s="89" t="s">
        <v>11</v>
      </c>
      <c r="I14" s="141" t="s">
        <v>12</v>
      </c>
      <c r="J14" s="188" t="s">
        <v>13</v>
      </c>
      <c r="K14" s="14" t="s">
        <v>14</v>
      </c>
      <c r="L14" s="14" t="s">
        <v>15</v>
      </c>
      <c r="M14" s="197" t="s">
        <v>16</v>
      </c>
      <c r="N14" s="159"/>
    </row>
    <row r="15" s="79" customFormat="1" customHeight="1" spans="1:14">
      <c r="A15" s="90"/>
      <c r="B15" s="91"/>
      <c r="C15" s="92" t="s">
        <v>24</v>
      </c>
      <c r="D15" s="93"/>
      <c r="E15" s="94"/>
      <c r="F15" s="94"/>
      <c r="G15" s="94"/>
      <c r="H15" s="94"/>
      <c r="I15" s="145"/>
      <c r="J15" s="101"/>
      <c r="K15" s="102"/>
      <c r="L15" s="102"/>
      <c r="M15" s="161"/>
      <c r="N15" s="228">
        <f>N9</f>
        <v>5546.37999999999</v>
      </c>
    </row>
    <row r="16" s="79" customFormat="1" customHeight="1" spans="1:14">
      <c r="A16" s="112">
        <v>1</v>
      </c>
      <c r="B16" s="113" t="s">
        <v>25</v>
      </c>
      <c r="C16" s="219" t="s">
        <v>19</v>
      </c>
      <c r="D16" s="115"/>
      <c r="E16" s="116"/>
      <c r="F16" s="116"/>
      <c r="G16" s="116"/>
      <c r="H16" s="116"/>
      <c r="I16" s="198"/>
      <c r="J16" s="136"/>
      <c r="K16" s="116"/>
      <c r="L16" s="116"/>
      <c r="M16" s="160">
        <v>2</v>
      </c>
      <c r="N16" s="229">
        <f>N15+D16+E16+H16+I16-J16-M16</f>
        <v>5544.37999999999</v>
      </c>
    </row>
    <row r="17" s="79" customFormat="1" customHeight="1" spans="1:14">
      <c r="A17" s="92"/>
      <c r="B17" s="99"/>
      <c r="C17" s="100" t="s">
        <v>20</v>
      </c>
      <c r="D17" s="101">
        <v>0</v>
      </c>
      <c r="E17" s="102">
        <f t="shared" ref="E17:L17" si="3">SUM(E16:E16)</f>
        <v>0</v>
      </c>
      <c r="F17" s="102">
        <f t="shared" si="3"/>
        <v>0</v>
      </c>
      <c r="G17" s="102">
        <f t="shared" si="3"/>
        <v>0</v>
      </c>
      <c r="H17" s="102">
        <f t="shared" si="3"/>
        <v>0</v>
      </c>
      <c r="I17" s="152">
        <f t="shared" si="3"/>
        <v>0</v>
      </c>
      <c r="J17" s="101">
        <f t="shared" si="3"/>
        <v>0</v>
      </c>
      <c r="K17" s="102">
        <f t="shared" si="3"/>
        <v>0</v>
      </c>
      <c r="L17" s="102">
        <f t="shared" si="3"/>
        <v>0</v>
      </c>
      <c r="M17" s="161">
        <v>2</v>
      </c>
      <c r="N17" s="170">
        <f>N15+D17+E17+H17+I17-J17-M17</f>
        <v>5544.37999999999</v>
      </c>
    </row>
    <row r="18" s="79" customFormat="1" customHeight="1" spans="1:14">
      <c r="A18" s="103"/>
      <c r="B18" s="103"/>
      <c r="C18" s="132" t="s">
        <v>26</v>
      </c>
      <c r="D18" s="121">
        <f t="shared" ref="D18:N18" si="4">D17</f>
        <v>0</v>
      </c>
      <c r="E18" s="122">
        <f t="shared" si="4"/>
        <v>0</v>
      </c>
      <c r="F18" s="122">
        <f t="shared" si="4"/>
        <v>0</v>
      </c>
      <c r="G18" s="122">
        <f t="shared" si="4"/>
        <v>0</v>
      </c>
      <c r="H18" s="122">
        <f t="shared" si="4"/>
        <v>0</v>
      </c>
      <c r="I18" s="230">
        <f t="shared" si="4"/>
        <v>0</v>
      </c>
      <c r="J18" s="105">
        <f t="shared" si="4"/>
        <v>0</v>
      </c>
      <c r="K18" s="106">
        <f t="shared" si="4"/>
        <v>0</v>
      </c>
      <c r="L18" s="106">
        <f t="shared" si="4"/>
        <v>0</v>
      </c>
      <c r="M18" s="178">
        <f t="shared" si="4"/>
        <v>2</v>
      </c>
      <c r="N18" s="163">
        <f t="shared" si="4"/>
        <v>5544.37999999999</v>
      </c>
    </row>
    <row r="19" s="79" customFormat="1" customHeight="1" spans="1:14">
      <c r="A19" s="107"/>
      <c r="B19" s="107"/>
      <c r="C19" s="108" t="s">
        <v>27</v>
      </c>
      <c r="D19" s="123">
        <f>D9+D18</f>
        <v>1174021</v>
      </c>
      <c r="E19" s="168">
        <f t="shared" ref="E19:M19" si="5">E18+E9</f>
        <v>60122</v>
      </c>
      <c r="F19" s="168">
        <f t="shared" si="5"/>
        <v>3000</v>
      </c>
      <c r="G19" s="168">
        <f t="shared" si="5"/>
        <v>3900</v>
      </c>
      <c r="H19" s="168">
        <f t="shared" si="5"/>
        <v>2464.69</v>
      </c>
      <c r="I19" s="169">
        <f t="shared" si="5"/>
        <v>1293.05</v>
      </c>
      <c r="J19" s="123">
        <f t="shared" si="5"/>
        <v>1202038</v>
      </c>
      <c r="K19" s="124">
        <f t="shared" si="5"/>
        <v>6000</v>
      </c>
      <c r="L19" s="124">
        <f t="shared" si="5"/>
        <v>4068.2</v>
      </c>
      <c r="M19" s="167">
        <f t="shared" si="5"/>
        <v>27150.16</v>
      </c>
      <c r="N19" s="171">
        <f>D19+E19+F19+G19+H19+I19-J19-K19-L19-M19</f>
        <v>5544.37999999999</v>
      </c>
    </row>
    <row r="21" s="80" customFormat="1" ht="18.75" spans="1:14">
      <c r="A21" s="218" t="s">
        <v>28</v>
      </c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</row>
    <row r="22" s="80" customFormat="1" ht="19.5" spans="1:14">
      <c r="A22" s="218" t="s">
        <v>1</v>
      </c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</row>
    <row r="23" s="78" customFormat="1" ht="15.75" customHeight="1" spans="1:14">
      <c r="A23" s="81"/>
      <c r="B23" s="82" t="s">
        <v>2</v>
      </c>
      <c r="C23" s="82" t="s">
        <v>3</v>
      </c>
      <c r="D23" s="83" t="s">
        <v>4</v>
      </c>
      <c r="E23" s="84"/>
      <c r="F23" s="84"/>
      <c r="G23" s="84"/>
      <c r="H23" s="84"/>
      <c r="I23" s="138"/>
      <c r="J23" s="83" t="s">
        <v>5</v>
      </c>
      <c r="K23" s="84"/>
      <c r="L23" s="84"/>
      <c r="M23" s="139"/>
      <c r="N23" s="140" t="s">
        <v>6</v>
      </c>
    </row>
    <row r="24" s="78" customFormat="1" ht="15" spans="1:14">
      <c r="A24" s="220"/>
      <c r="B24" s="87"/>
      <c r="C24" s="87"/>
      <c r="D24" s="88" t="s">
        <v>7</v>
      </c>
      <c r="E24" s="89" t="s">
        <v>8</v>
      </c>
      <c r="F24" s="89" t="s">
        <v>9</v>
      </c>
      <c r="G24" s="89" t="s">
        <v>10</v>
      </c>
      <c r="H24" s="89" t="s">
        <v>11</v>
      </c>
      <c r="I24" s="141" t="s">
        <v>12</v>
      </c>
      <c r="J24" s="88" t="s">
        <v>13</v>
      </c>
      <c r="K24" s="89" t="s">
        <v>14</v>
      </c>
      <c r="L24" s="89" t="s">
        <v>15</v>
      </c>
      <c r="M24" s="142" t="s">
        <v>16</v>
      </c>
      <c r="N24" s="159"/>
    </row>
    <row r="25" s="79" customFormat="1" spans="1:14">
      <c r="A25" s="221"/>
      <c r="B25" s="99"/>
      <c r="C25" s="137" t="s">
        <v>24</v>
      </c>
      <c r="D25" s="93"/>
      <c r="E25" s="94"/>
      <c r="F25" s="94"/>
      <c r="G25" s="94"/>
      <c r="H25" s="94"/>
      <c r="I25" s="145"/>
      <c r="J25" s="133"/>
      <c r="K25" s="94"/>
      <c r="L25" s="94"/>
      <c r="M25" s="144"/>
      <c r="N25" s="228">
        <f>N19</f>
        <v>5544.37999999999</v>
      </c>
    </row>
    <row r="26" s="79" customFormat="1" spans="1:14">
      <c r="A26" s="112">
        <v>1</v>
      </c>
      <c r="B26" s="135" t="s">
        <v>29</v>
      </c>
      <c r="C26" s="222" t="s">
        <v>19</v>
      </c>
      <c r="D26" s="93"/>
      <c r="E26" s="94"/>
      <c r="F26" s="94"/>
      <c r="G26" s="94"/>
      <c r="H26" s="94"/>
      <c r="I26" s="145"/>
      <c r="J26" s="133"/>
      <c r="K26" s="94"/>
      <c r="L26" s="94"/>
      <c r="M26" s="144">
        <v>2</v>
      </c>
      <c r="N26" s="228">
        <f>N25+D26+E26+F26+G26+H26+I26-J26-K26-L26-M26</f>
        <v>5542.37999999999</v>
      </c>
    </row>
    <row r="27" s="79" customFormat="1" spans="1:14">
      <c r="A27" s="112">
        <v>2</v>
      </c>
      <c r="B27" s="135" t="s">
        <v>30</v>
      </c>
      <c r="C27" s="222" t="s">
        <v>31</v>
      </c>
      <c r="D27" s="93"/>
      <c r="E27" s="94"/>
      <c r="F27" s="94"/>
      <c r="G27" s="94"/>
      <c r="H27" s="94"/>
      <c r="I27" s="145"/>
      <c r="J27" s="133">
        <v>1500</v>
      </c>
      <c r="K27" s="94"/>
      <c r="L27" s="94"/>
      <c r="M27" s="144"/>
      <c r="N27" s="228">
        <f t="shared" ref="N27:N28" si="6">N26+D27+E27+F27+G27+H27+I27-J27-K27-L27-M27</f>
        <v>4042.37999999999</v>
      </c>
    </row>
    <row r="28" s="79" customFormat="1" ht="12.95" customHeight="1" spans="1:14">
      <c r="A28" s="223">
        <v>3</v>
      </c>
      <c r="B28" s="212" t="s">
        <v>32</v>
      </c>
      <c r="C28" s="224" t="s">
        <v>33</v>
      </c>
      <c r="D28" s="115"/>
      <c r="E28" s="116"/>
      <c r="F28" s="116"/>
      <c r="G28" s="116"/>
      <c r="H28" s="116">
        <v>4.15</v>
      </c>
      <c r="I28" s="198"/>
      <c r="J28" s="133"/>
      <c r="K28" s="116"/>
      <c r="L28" s="116"/>
      <c r="M28" s="160"/>
      <c r="N28" s="228">
        <f t="shared" si="6"/>
        <v>4046.52999999999</v>
      </c>
    </row>
    <row r="29" s="79" customFormat="1" ht="12.95" customHeight="1" spans="1:14">
      <c r="A29" s="119"/>
      <c r="B29" s="131"/>
      <c r="C29" s="100" t="s">
        <v>20</v>
      </c>
      <c r="D29" s="101">
        <f>SUM(D26:D28)</f>
        <v>0</v>
      </c>
      <c r="E29" s="102">
        <f t="shared" ref="E29:L29" si="7">SUM(E28:E28)</f>
        <v>0</v>
      </c>
      <c r="F29" s="102">
        <f t="shared" si="7"/>
        <v>0</v>
      </c>
      <c r="G29" s="102">
        <f t="shared" si="7"/>
        <v>0</v>
      </c>
      <c r="H29" s="102">
        <f t="shared" si="7"/>
        <v>4.15</v>
      </c>
      <c r="I29" s="152">
        <f t="shared" si="7"/>
        <v>0</v>
      </c>
      <c r="J29" s="101">
        <f>SUM(J26:J28)</f>
        <v>1500</v>
      </c>
      <c r="K29" s="102">
        <f t="shared" si="7"/>
        <v>0</v>
      </c>
      <c r="L29" s="102">
        <f t="shared" si="7"/>
        <v>0</v>
      </c>
      <c r="M29" s="161">
        <f>SUM(M26:M28)</f>
        <v>2</v>
      </c>
      <c r="N29" s="170">
        <f>N25+SUM(D29:I29)-SUM(J29:M29)</f>
        <v>4046.52999999999</v>
      </c>
    </row>
    <row r="30" s="79" customFormat="1" ht="12.95" customHeight="1" spans="1:14">
      <c r="A30" s="103"/>
      <c r="B30" s="103"/>
      <c r="C30" s="132" t="s">
        <v>34</v>
      </c>
      <c r="D30" s="121">
        <f t="shared" ref="D30:N30" si="8">D29</f>
        <v>0</v>
      </c>
      <c r="E30" s="122">
        <f t="shared" si="8"/>
        <v>0</v>
      </c>
      <c r="F30" s="122">
        <f t="shared" si="8"/>
        <v>0</v>
      </c>
      <c r="G30" s="122">
        <f t="shared" si="8"/>
        <v>0</v>
      </c>
      <c r="H30" s="122">
        <f t="shared" si="8"/>
        <v>4.15</v>
      </c>
      <c r="I30" s="230">
        <f t="shared" si="8"/>
        <v>0</v>
      </c>
      <c r="J30" s="121">
        <f t="shared" si="8"/>
        <v>1500</v>
      </c>
      <c r="K30" s="231">
        <f t="shared" si="8"/>
        <v>0</v>
      </c>
      <c r="L30" s="231">
        <f t="shared" si="8"/>
        <v>0</v>
      </c>
      <c r="M30" s="232">
        <f t="shared" si="8"/>
        <v>2</v>
      </c>
      <c r="N30" s="163">
        <f t="shared" si="8"/>
        <v>4046.52999999999</v>
      </c>
    </row>
    <row r="31" s="79" customFormat="1" ht="12.95" customHeight="1" spans="1:14">
      <c r="A31" s="107"/>
      <c r="B31" s="107"/>
      <c r="C31" s="108" t="s">
        <v>35</v>
      </c>
      <c r="D31" s="123">
        <f t="shared" ref="D31:I31" si="9">D19+D30</f>
        <v>1174021</v>
      </c>
      <c r="E31" s="124">
        <f t="shared" si="9"/>
        <v>60122</v>
      </c>
      <c r="F31" s="124">
        <f t="shared" si="9"/>
        <v>3000</v>
      </c>
      <c r="G31" s="124">
        <f t="shared" si="9"/>
        <v>3900</v>
      </c>
      <c r="H31" s="124">
        <f t="shared" si="9"/>
        <v>2468.84</v>
      </c>
      <c r="I31" s="177">
        <f t="shared" si="9"/>
        <v>1293.05</v>
      </c>
      <c r="J31" s="123">
        <f t="shared" ref="J31:M31" si="10">J30+J19</f>
        <v>1203538</v>
      </c>
      <c r="K31" s="124">
        <f t="shared" si="10"/>
        <v>6000</v>
      </c>
      <c r="L31" s="124">
        <f t="shared" si="10"/>
        <v>4068.2</v>
      </c>
      <c r="M31" s="167">
        <f t="shared" si="10"/>
        <v>27152.16</v>
      </c>
      <c r="N31" s="171">
        <f>D31+E31+F31+G31+H31+I31-J31-K31-L31-M31</f>
        <v>4046.53000000013</v>
      </c>
    </row>
    <row r="33" s="80" customFormat="1" ht="18.75" spans="1:14">
      <c r="A33" s="218" t="s">
        <v>36</v>
      </c>
      <c r="B33" s="218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</row>
    <row r="34" s="80" customFormat="1" ht="19.5" spans="1:14">
      <c r="A34" s="218" t="s">
        <v>1</v>
      </c>
      <c r="B34" s="218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</row>
    <row r="35" s="78" customFormat="1" ht="15.75" customHeight="1" spans="1:14">
      <c r="A35" s="81"/>
      <c r="B35" s="82" t="s">
        <v>2</v>
      </c>
      <c r="C35" s="82" t="s">
        <v>3</v>
      </c>
      <c r="D35" s="83" t="s">
        <v>4</v>
      </c>
      <c r="E35" s="84"/>
      <c r="F35" s="84"/>
      <c r="G35" s="84"/>
      <c r="H35" s="84"/>
      <c r="I35" s="138"/>
      <c r="J35" s="83" t="s">
        <v>5</v>
      </c>
      <c r="K35" s="84"/>
      <c r="L35" s="84"/>
      <c r="M35" s="139"/>
      <c r="N35" s="140" t="s">
        <v>6</v>
      </c>
    </row>
    <row r="36" s="78" customFormat="1" ht="15" spans="1:14">
      <c r="A36" s="85"/>
      <c r="B36" s="86"/>
      <c r="C36" s="86"/>
      <c r="D36" s="88" t="s">
        <v>7</v>
      </c>
      <c r="E36" s="89" t="s">
        <v>8</v>
      </c>
      <c r="F36" s="89" t="s">
        <v>9</v>
      </c>
      <c r="G36" s="89" t="s">
        <v>10</v>
      </c>
      <c r="H36" s="89" t="s">
        <v>11</v>
      </c>
      <c r="I36" s="141" t="s">
        <v>12</v>
      </c>
      <c r="J36" s="188" t="s">
        <v>13</v>
      </c>
      <c r="K36" s="14" t="s">
        <v>14</v>
      </c>
      <c r="L36" s="14" t="s">
        <v>15</v>
      </c>
      <c r="M36" s="197" t="s">
        <v>16</v>
      </c>
      <c r="N36" s="159"/>
    </row>
    <row r="37" s="79" customFormat="1" spans="1:14">
      <c r="A37" s="90"/>
      <c r="B37" s="131"/>
      <c r="C37" s="119" t="s">
        <v>24</v>
      </c>
      <c r="D37" s="133"/>
      <c r="E37" s="94"/>
      <c r="F37" s="94"/>
      <c r="G37" s="94"/>
      <c r="H37" s="94"/>
      <c r="I37" s="145"/>
      <c r="J37" s="101"/>
      <c r="K37" s="102"/>
      <c r="L37" s="102"/>
      <c r="M37" s="161"/>
      <c r="N37" s="228">
        <f>N31</f>
        <v>4046.53000000013</v>
      </c>
    </row>
    <row r="38" s="79" customFormat="1" ht="12.95" customHeight="1" spans="1:14">
      <c r="A38" s="90">
        <v>1</v>
      </c>
      <c r="B38" s="225" t="s">
        <v>37</v>
      </c>
      <c r="C38" s="226" t="s">
        <v>19</v>
      </c>
      <c r="D38" s="133"/>
      <c r="E38" s="94"/>
      <c r="F38" s="94"/>
      <c r="G38" s="94"/>
      <c r="H38" s="94"/>
      <c r="I38" s="145"/>
      <c r="J38" s="105"/>
      <c r="K38" s="106"/>
      <c r="L38" s="106"/>
      <c r="M38" s="178">
        <v>2</v>
      </c>
      <c r="N38" s="229">
        <f>N37+D38+E38+H38+I38-J38-M38</f>
        <v>4044.53000000013</v>
      </c>
    </row>
    <row r="39" s="79" customFormat="1" ht="12.95" customHeight="1" spans="1:14">
      <c r="A39" s="92"/>
      <c r="B39" s="99"/>
      <c r="C39" s="137" t="s">
        <v>20</v>
      </c>
      <c r="D39" s="101">
        <f t="shared" ref="D39:M39" si="11">SUM(D38:D38)</f>
        <v>0</v>
      </c>
      <c r="E39" s="102">
        <f t="shared" si="11"/>
        <v>0</v>
      </c>
      <c r="F39" s="102">
        <f t="shared" si="11"/>
        <v>0</v>
      </c>
      <c r="G39" s="102">
        <f t="shared" si="11"/>
        <v>0</v>
      </c>
      <c r="H39" s="102">
        <f t="shared" si="11"/>
        <v>0</v>
      </c>
      <c r="I39" s="161">
        <f t="shared" si="11"/>
        <v>0</v>
      </c>
      <c r="J39" s="93">
        <f t="shared" si="11"/>
        <v>0</v>
      </c>
      <c r="K39" s="93">
        <f t="shared" si="11"/>
        <v>0</v>
      </c>
      <c r="L39" s="93">
        <f t="shared" si="11"/>
        <v>0</v>
      </c>
      <c r="M39" s="145">
        <f t="shared" si="11"/>
        <v>2</v>
      </c>
      <c r="N39" s="233">
        <f>N37+D39+E39+H39+I39-J39-M39</f>
        <v>4044.53000000013</v>
      </c>
    </row>
    <row r="40" s="79" customFormat="1" ht="12.95" customHeight="1" spans="1:14">
      <c r="A40" s="103"/>
      <c r="B40" s="103"/>
      <c r="C40" s="132" t="s">
        <v>38</v>
      </c>
      <c r="D40" s="121">
        <f t="shared" ref="D40:N40" si="12">D39</f>
        <v>0</v>
      </c>
      <c r="E40" s="122">
        <f t="shared" si="12"/>
        <v>0</v>
      </c>
      <c r="F40" s="122">
        <f t="shared" si="12"/>
        <v>0</v>
      </c>
      <c r="G40" s="122">
        <f t="shared" si="12"/>
        <v>0</v>
      </c>
      <c r="H40" s="122">
        <f t="shared" si="12"/>
        <v>0</v>
      </c>
      <c r="I40" s="163">
        <f t="shared" si="12"/>
        <v>0</v>
      </c>
      <c r="J40" s="122">
        <f t="shared" si="12"/>
        <v>0</v>
      </c>
      <c r="K40" s="122">
        <f t="shared" si="12"/>
        <v>0</v>
      </c>
      <c r="L40" s="122">
        <f t="shared" si="12"/>
        <v>0</v>
      </c>
      <c r="M40" s="230">
        <f t="shared" si="12"/>
        <v>2</v>
      </c>
      <c r="N40" s="234">
        <f t="shared" si="12"/>
        <v>4044.53000000013</v>
      </c>
    </row>
    <row r="41" s="79" customFormat="1" ht="12.95" customHeight="1" spans="1:14">
      <c r="A41" s="107"/>
      <c r="B41" s="107"/>
      <c r="C41" s="108" t="s">
        <v>39</v>
      </c>
      <c r="D41" s="123">
        <f t="shared" ref="D41:I41" si="13">D31+D40</f>
        <v>1174021</v>
      </c>
      <c r="E41" s="124">
        <f t="shared" si="13"/>
        <v>60122</v>
      </c>
      <c r="F41" s="124">
        <f t="shared" si="13"/>
        <v>3000</v>
      </c>
      <c r="G41" s="124">
        <f t="shared" si="13"/>
        <v>3900</v>
      </c>
      <c r="H41" s="124">
        <f t="shared" si="13"/>
        <v>2468.84</v>
      </c>
      <c r="I41" s="177">
        <f t="shared" si="13"/>
        <v>1293.05</v>
      </c>
      <c r="J41" s="123">
        <f t="shared" ref="J41:M41" si="14">J40+J31</f>
        <v>1203538</v>
      </c>
      <c r="K41" s="123">
        <f t="shared" si="14"/>
        <v>6000</v>
      </c>
      <c r="L41" s="123">
        <f t="shared" si="14"/>
        <v>4068.2</v>
      </c>
      <c r="M41" s="167">
        <f t="shared" si="14"/>
        <v>27154.16</v>
      </c>
      <c r="N41" s="171">
        <f>D41+E41+F41+G41+H41+I41-J41-K41-L41-M41</f>
        <v>4044.53000000013</v>
      </c>
    </row>
    <row r="43" s="80" customFormat="1" ht="18.75" spans="1:14">
      <c r="A43" s="218" t="s">
        <v>40</v>
      </c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</row>
    <row r="44" s="80" customFormat="1" ht="19.5" spans="1:14">
      <c r="A44" s="218" t="s">
        <v>1</v>
      </c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</row>
    <row r="45" s="78" customFormat="1" ht="15.75" customHeight="1" spans="1:14">
      <c r="A45" s="81"/>
      <c r="B45" s="82" t="s">
        <v>2</v>
      </c>
      <c r="C45" s="82" t="s">
        <v>3</v>
      </c>
      <c r="D45" s="83" t="s">
        <v>4</v>
      </c>
      <c r="E45" s="84"/>
      <c r="F45" s="84"/>
      <c r="G45" s="84"/>
      <c r="H45" s="84"/>
      <c r="I45" s="138"/>
      <c r="J45" s="83" t="s">
        <v>5</v>
      </c>
      <c r="K45" s="84"/>
      <c r="L45" s="84"/>
      <c r="M45" s="139"/>
      <c r="N45" s="82" t="s">
        <v>6</v>
      </c>
    </row>
    <row r="46" s="78" customFormat="1" ht="15" spans="1:14">
      <c r="A46" s="85"/>
      <c r="B46" s="86"/>
      <c r="C46" s="86"/>
      <c r="D46" s="88" t="s">
        <v>7</v>
      </c>
      <c r="E46" s="89" t="s">
        <v>8</v>
      </c>
      <c r="F46" s="89" t="s">
        <v>9</v>
      </c>
      <c r="G46" s="89" t="s">
        <v>10</v>
      </c>
      <c r="H46" s="89" t="s">
        <v>11</v>
      </c>
      <c r="I46" s="141" t="s">
        <v>12</v>
      </c>
      <c r="J46" s="88" t="s">
        <v>13</v>
      </c>
      <c r="K46" s="89" t="s">
        <v>14</v>
      </c>
      <c r="L46" s="89" t="s">
        <v>15</v>
      </c>
      <c r="M46" s="142" t="s">
        <v>16</v>
      </c>
      <c r="N46" s="86"/>
    </row>
    <row r="47" s="79" customFormat="1" spans="1:14">
      <c r="A47" s="90"/>
      <c r="B47" s="131"/>
      <c r="C47" s="119" t="s">
        <v>24</v>
      </c>
      <c r="D47" s="133"/>
      <c r="E47" s="94"/>
      <c r="F47" s="94"/>
      <c r="G47" s="94"/>
      <c r="H47" s="94"/>
      <c r="I47" s="144"/>
      <c r="J47" s="101"/>
      <c r="K47" s="102"/>
      <c r="L47" s="102"/>
      <c r="M47" s="170"/>
      <c r="N47" s="153">
        <f>N41</f>
        <v>4044.53000000013</v>
      </c>
    </row>
    <row r="48" s="79" customFormat="1" ht="12.95" customHeight="1" spans="1:14">
      <c r="A48" s="112">
        <v>1</v>
      </c>
      <c r="B48" s="134" t="s">
        <v>41</v>
      </c>
      <c r="C48" s="135" t="s">
        <v>19</v>
      </c>
      <c r="D48" s="136"/>
      <c r="E48" s="116"/>
      <c r="F48" s="116"/>
      <c r="G48" s="116"/>
      <c r="H48" s="116"/>
      <c r="I48" s="160"/>
      <c r="J48" s="136"/>
      <c r="K48" s="116"/>
      <c r="L48" s="116"/>
      <c r="M48" s="229">
        <v>2</v>
      </c>
      <c r="N48" s="172">
        <f>N47+D48+E48+H48+I48-J48-M48</f>
        <v>4042.53000000013</v>
      </c>
    </row>
    <row r="49" s="79" customFormat="1" ht="12.95" customHeight="1" spans="1:14">
      <c r="A49" s="92"/>
      <c r="B49" s="99"/>
      <c r="C49" s="137" t="s">
        <v>20</v>
      </c>
      <c r="D49" s="101">
        <f t="shared" ref="D49:M49" si="15">SUM(D48:D48)</f>
        <v>0</v>
      </c>
      <c r="E49" s="102">
        <f t="shared" si="15"/>
        <v>0</v>
      </c>
      <c r="F49" s="102">
        <f t="shared" si="15"/>
        <v>0</v>
      </c>
      <c r="G49" s="102">
        <f t="shared" si="15"/>
        <v>0</v>
      </c>
      <c r="H49" s="102">
        <f t="shared" si="15"/>
        <v>0</v>
      </c>
      <c r="I49" s="152">
        <f t="shared" si="15"/>
        <v>0</v>
      </c>
      <c r="J49" s="101">
        <f t="shared" si="15"/>
        <v>0</v>
      </c>
      <c r="K49" s="102">
        <f t="shared" si="15"/>
        <v>0</v>
      </c>
      <c r="L49" s="102">
        <f t="shared" si="15"/>
        <v>0</v>
      </c>
      <c r="M49" s="161">
        <f t="shared" si="15"/>
        <v>2</v>
      </c>
      <c r="N49" s="170">
        <f>N47+D49+E49+H49+I49-J49-M49</f>
        <v>4042.53000000013</v>
      </c>
    </row>
    <row r="50" s="79" customFormat="1" ht="12.95" customHeight="1" spans="1:14">
      <c r="A50" s="103"/>
      <c r="B50" s="103"/>
      <c r="C50" s="132" t="s">
        <v>42</v>
      </c>
      <c r="D50" s="121">
        <f t="shared" ref="D50:N50" si="16">D49</f>
        <v>0</v>
      </c>
      <c r="E50" s="122">
        <f t="shared" si="16"/>
        <v>0</v>
      </c>
      <c r="F50" s="122">
        <f t="shared" si="16"/>
        <v>0</v>
      </c>
      <c r="G50" s="122">
        <f t="shared" si="16"/>
        <v>0</v>
      </c>
      <c r="H50" s="122">
        <f t="shared" si="16"/>
        <v>0</v>
      </c>
      <c r="I50" s="230">
        <f t="shared" si="16"/>
        <v>0</v>
      </c>
      <c r="J50" s="121">
        <f t="shared" si="16"/>
        <v>0</v>
      </c>
      <c r="K50" s="231">
        <f t="shared" si="16"/>
        <v>0</v>
      </c>
      <c r="L50" s="231">
        <f t="shared" si="16"/>
        <v>0</v>
      </c>
      <c r="M50" s="232">
        <f t="shared" si="16"/>
        <v>2</v>
      </c>
      <c r="N50" s="163">
        <f t="shared" si="16"/>
        <v>4042.53000000013</v>
      </c>
    </row>
    <row r="51" s="79" customFormat="1" ht="12.95" customHeight="1" spans="1:14">
      <c r="A51" s="107"/>
      <c r="B51" s="107"/>
      <c r="C51" s="108" t="s">
        <v>43</v>
      </c>
      <c r="D51" s="123">
        <f t="shared" ref="D51:I51" si="17">D41+D50</f>
        <v>1174021</v>
      </c>
      <c r="E51" s="124">
        <f t="shared" si="17"/>
        <v>60122</v>
      </c>
      <c r="F51" s="124">
        <f t="shared" si="17"/>
        <v>3000</v>
      </c>
      <c r="G51" s="124">
        <f t="shared" si="17"/>
        <v>3900</v>
      </c>
      <c r="H51" s="124">
        <f t="shared" si="17"/>
        <v>2468.84</v>
      </c>
      <c r="I51" s="177">
        <f t="shared" si="17"/>
        <v>1293.05</v>
      </c>
      <c r="J51" s="123">
        <f t="shared" ref="J51:M51" si="18">J50+J41</f>
        <v>1203538</v>
      </c>
      <c r="K51" s="124">
        <f t="shared" si="18"/>
        <v>6000</v>
      </c>
      <c r="L51" s="124">
        <f t="shared" si="18"/>
        <v>4068.2</v>
      </c>
      <c r="M51" s="167">
        <f t="shared" si="18"/>
        <v>27156.16</v>
      </c>
      <c r="N51" s="171">
        <f>D51+E51+F51+G51+H51+I51-J51-K51-L51-M51</f>
        <v>4042.53000000013</v>
      </c>
    </row>
    <row r="53" s="79" customFormat="1" ht="18.75" spans="1:14">
      <c r="A53" s="218" t="s">
        <v>44</v>
      </c>
      <c r="B53" s="218"/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</row>
    <row r="54" s="79" customFormat="1" ht="19.5" spans="1:14">
      <c r="A54" s="218" t="s">
        <v>1</v>
      </c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</row>
    <row r="55" s="79" customFormat="1" spans="1:14">
      <c r="A55" s="81"/>
      <c r="B55" s="82" t="s">
        <v>2</v>
      </c>
      <c r="C55" s="82" t="s">
        <v>3</v>
      </c>
      <c r="D55" s="83" t="s">
        <v>4</v>
      </c>
      <c r="E55" s="84"/>
      <c r="F55" s="84"/>
      <c r="G55" s="84"/>
      <c r="H55" s="84"/>
      <c r="I55" s="138"/>
      <c r="J55" s="83" t="s">
        <v>5</v>
      </c>
      <c r="K55" s="84"/>
      <c r="L55" s="84"/>
      <c r="M55" s="139"/>
      <c r="N55" s="82" t="s">
        <v>6</v>
      </c>
    </row>
    <row r="56" s="79" customFormat="1" ht="15" spans="1:14">
      <c r="A56" s="85"/>
      <c r="B56" s="86"/>
      <c r="C56" s="87"/>
      <c r="D56" s="88" t="s">
        <v>7</v>
      </c>
      <c r="E56" s="89" t="s">
        <v>8</v>
      </c>
      <c r="F56" s="89" t="s">
        <v>9</v>
      </c>
      <c r="G56" s="89" t="s">
        <v>10</v>
      </c>
      <c r="H56" s="89" t="s">
        <v>11</v>
      </c>
      <c r="I56" s="141" t="s">
        <v>12</v>
      </c>
      <c r="J56" s="88" t="s">
        <v>13</v>
      </c>
      <c r="K56" s="89" t="s">
        <v>14</v>
      </c>
      <c r="L56" s="89" t="s">
        <v>15</v>
      </c>
      <c r="M56" s="142" t="s">
        <v>16</v>
      </c>
      <c r="N56" s="86"/>
    </row>
    <row r="57" s="79" customFormat="1" spans="1:14">
      <c r="A57" s="90"/>
      <c r="B57" s="91"/>
      <c r="C57" s="92" t="s">
        <v>24</v>
      </c>
      <c r="D57" s="93"/>
      <c r="E57" s="94"/>
      <c r="F57" s="94"/>
      <c r="G57" s="94"/>
      <c r="H57" s="94"/>
      <c r="I57" s="144"/>
      <c r="J57" s="133"/>
      <c r="K57" s="94"/>
      <c r="L57" s="94"/>
      <c r="M57" s="200"/>
      <c r="N57" s="153">
        <f>N51</f>
        <v>4042.53000000013</v>
      </c>
    </row>
    <row r="58" s="79" customFormat="1" spans="1:14">
      <c r="A58" s="112">
        <v>1</v>
      </c>
      <c r="B58" s="113" t="s">
        <v>45</v>
      </c>
      <c r="C58" s="227" t="s">
        <v>19</v>
      </c>
      <c r="D58" s="115"/>
      <c r="E58" s="116"/>
      <c r="F58" s="116"/>
      <c r="G58" s="116"/>
      <c r="H58" s="116"/>
      <c r="I58" s="160"/>
      <c r="J58" s="136"/>
      <c r="K58" s="116"/>
      <c r="L58" s="116"/>
      <c r="M58" s="229">
        <v>2</v>
      </c>
      <c r="N58" s="172">
        <f>N57+D58+E58+H58+I58-J58-M58</f>
        <v>4040.53000000013</v>
      </c>
    </row>
    <row r="59" s="79" customFormat="1" ht="15" spans="1:14">
      <c r="A59" s="112">
        <f>A58+1</f>
        <v>2</v>
      </c>
      <c r="B59" s="113" t="s">
        <v>46</v>
      </c>
      <c r="C59" s="118" t="s">
        <v>33</v>
      </c>
      <c r="D59" s="115"/>
      <c r="E59" s="116"/>
      <c r="F59" s="116"/>
      <c r="G59" s="116"/>
      <c r="H59" s="116">
        <v>3.1</v>
      </c>
      <c r="I59" s="160"/>
      <c r="J59" s="136"/>
      <c r="K59" s="116"/>
      <c r="L59" s="116"/>
      <c r="M59" s="229"/>
      <c r="N59" s="172">
        <f>N58+D59+E59+H59+I59-J59-M59</f>
        <v>4043.63000000013</v>
      </c>
    </row>
    <row r="60" s="79" customFormat="1" spans="1:14">
      <c r="A60" s="92"/>
      <c r="B60" s="99"/>
      <c r="C60" s="100" t="s">
        <v>20</v>
      </c>
      <c r="D60" s="101">
        <f t="shared" ref="D60:M60" si="19">SUM(D58:D59)</f>
        <v>0</v>
      </c>
      <c r="E60" s="102">
        <f t="shared" si="19"/>
        <v>0</v>
      </c>
      <c r="F60" s="102">
        <f t="shared" si="19"/>
        <v>0</v>
      </c>
      <c r="G60" s="102">
        <f t="shared" si="19"/>
        <v>0</v>
      </c>
      <c r="H60" s="102">
        <f t="shared" si="19"/>
        <v>3.1</v>
      </c>
      <c r="I60" s="161">
        <f t="shared" si="19"/>
        <v>0</v>
      </c>
      <c r="J60" s="101">
        <f t="shared" si="19"/>
        <v>0</v>
      </c>
      <c r="K60" s="209">
        <f t="shared" si="19"/>
        <v>0</v>
      </c>
      <c r="L60" s="209">
        <f t="shared" si="19"/>
        <v>0</v>
      </c>
      <c r="M60" s="170">
        <f t="shared" si="19"/>
        <v>2</v>
      </c>
      <c r="N60" s="233">
        <f>N57+D60+E60+H60+I60-J60-M60</f>
        <v>4043.63000000013</v>
      </c>
    </row>
    <row r="61" s="79" customFormat="1" ht="15" spans="1:14">
      <c r="A61" s="103"/>
      <c r="B61" s="103"/>
      <c r="C61" s="132" t="s">
        <v>47</v>
      </c>
      <c r="D61" s="121">
        <f t="shared" ref="D61:N61" si="20">D60</f>
        <v>0</v>
      </c>
      <c r="E61" s="122">
        <f t="shared" si="20"/>
        <v>0</v>
      </c>
      <c r="F61" s="122">
        <f t="shared" si="20"/>
        <v>0</v>
      </c>
      <c r="G61" s="122">
        <f t="shared" si="20"/>
        <v>0</v>
      </c>
      <c r="H61" s="122">
        <f t="shared" si="20"/>
        <v>3.1</v>
      </c>
      <c r="I61" s="163">
        <f t="shared" si="20"/>
        <v>0</v>
      </c>
      <c r="J61" s="121">
        <f t="shared" si="20"/>
        <v>0</v>
      </c>
      <c r="K61" s="122">
        <f t="shared" si="20"/>
        <v>0</v>
      </c>
      <c r="L61" s="122">
        <f t="shared" si="20"/>
        <v>0</v>
      </c>
      <c r="M61" s="163">
        <f t="shared" si="20"/>
        <v>2</v>
      </c>
      <c r="N61" s="234">
        <f t="shared" si="20"/>
        <v>4043.63000000013</v>
      </c>
    </row>
    <row r="62" s="79" customFormat="1" ht="15" spans="1:14">
      <c r="A62" s="107"/>
      <c r="B62" s="107"/>
      <c r="C62" s="206" t="s">
        <v>48</v>
      </c>
      <c r="D62" s="123">
        <f t="shared" ref="D62:I62" si="21">D51+D61</f>
        <v>1174021</v>
      </c>
      <c r="E62" s="124">
        <f t="shared" si="21"/>
        <v>60122</v>
      </c>
      <c r="F62" s="124">
        <f t="shared" si="21"/>
        <v>3000</v>
      </c>
      <c r="G62" s="124">
        <f t="shared" si="21"/>
        <v>3900</v>
      </c>
      <c r="H62" s="124">
        <f t="shared" si="21"/>
        <v>2471.94</v>
      </c>
      <c r="I62" s="177">
        <f t="shared" si="21"/>
        <v>1293.05</v>
      </c>
      <c r="J62" s="123">
        <f t="shared" ref="J62:M62" si="22">J61+J51</f>
        <v>1203538</v>
      </c>
      <c r="K62" s="124">
        <f t="shared" si="22"/>
        <v>6000</v>
      </c>
      <c r="L62" s="124">
        <f t="shared" si="22"/>
        <v>4068.2</v>
      </c>
      <c r="M62" s="167">
        <f t="shared" si="22"/>
        <v>27158.16</v>
      </c>
      <c r="N62" s="171">
        <f>D62+E62+F62+G62+H62+I62-J62-K62-L62-M62</f>
        <v>4043.62999999999</v>
      </c>
    </row>
    <row r="64" s="79" customFormat="1" ht="18.75" spans="1:14">
      <c r="A64" s="218" t="s">
        <v>49</v>
      </c>
      <c r="B64" s="218"/>
      <c r="C64" s="218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</row>
    <row r="65" s="79" customFormat="1" ht="19.5" spans="1:14">
      <c r="A65" s="218" t="s">
        <v>1</v>
      </c>
      <c r="B65" s="218"/>
      <c r="C65" s="218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</row>
    <row r="66" s="79" customFormat="1" spans="1:14">
      <c r="A66" s="81"/>
      <c r="B66" s="82" t="s">
        <v>2</v>
      </c>
      <c r="C66" s="82" t="s">
        <v>3</v>
      </c>
      <c r="D66" s="83" t="s">
        <v>4</v>
      </c>
      <c r="E66" s="84"/>
      <c r="F66" s="84"/>
      <c r="G66" s="84"/>
      <c r="H66" s="84"/>
      <c r="I66" s="138"/>
      <c r="J66" s="83" t="s">
        <v>5</v>
      </c>
      <c r="K66" s="84"/>
      <c r="L66" s="84"/>
      <c r="M66" s="139"/>
      <c r="N66" s="82" t="s">
        <v>6</v>
      </c>
    </row>
    <row r="67" s="79" customFormat="1" ht="15" spans="1:14">
      <c r="A67" s="85"/>
      <c r="B67" s="86"/>
      <c r="C67" s="87"/>
      <c r="D67" s="88" t="s">
        <v>7</v>
      </c>
      <c r="E67" s="89" t="s">
        <v>8</v>
      </c>
      <c r="F67" s="89" t="s">
        <v>9</v>
      </c>
      <c r="G67" s="89" t="s">
        <v>10</v>
      </c>
      <c r="H67" s="89" t="s">
        <v>11</v>
      </c>
      <c r="I67" s="141" t="s">
        <v>12</v>
      </c>
      <c r="J67" s="88" t="s">
        <v>13</v>
      </c>
      <c r="K67" s="89" t="s">
        <v>14</v>
      </c>
      <c r="L67" s="89" t="s">
        <v>15</v>
      </c>
      <c r="M67" s="142" t="s">
        <v>16</v>
      </c>
      <c r="N67" s="86"/>
    </row>
    <row r="68" s="79" customFormat="1" spans="1:14">
      <c r="A68" s="221"/>
      <c r="B68" s="125"/>
      <c r="C68" s="92" t="s">
        <v>24</v>
      </c>
      <c r="D68" s="209"/>
      <c r="E68" s="102"/>
      <c r="F68" s="102"/>
      <c r="G68" s="102"/>
      <c r="H68" s="102"/>
      <c r="I68" s="161"/>
      <c r="J68" s="133"/>
      <c r="K68" s="94"/>
      <c r="L68" s="94"/>
      <c r="M68" s="200"/>
      <c r="N68" s="146">
        <f>N62</f>
        <v>4043.62999999999</v>
      </c>
    </row>
    <row r="69" s="79" customFormat="1" spans="1:14">
      <c r="A69" s="112">
        <v>1</v>
      </c>
      <c r="B69" s="113" t="s">
        <v>50</v>
      </c>
      <c r="C69" s="227" t="s">
        <v>19</v>
      </c>
      <c r="D69" s="115"/>
      <c r="E69" s="116"/>
      <c r="F69" s="116"/>
      <c r="G69" s="116"/>
      <c r="H69" s="116"/>
      <c r="I69" s="160"/>
      <c r="J69" s="136"/>
      <c r="K69" s="116"/>
      <c r="L69" s="116"/>
      <c r="M69" s="229">
        <v>2</v>
      </c>
      <c r="N69" s="172">
        <f>N68+D69+E69+H69+I69-J69-M69</f>
        <v>4041.62999999999</v>
      </c>
    </row>
    <row r="70" s="79" customFormat="1" ht="15" spans="1:14">
      <c r="A70" s="90"/>
      <c r="B70" s="117"/>
      <c r="C70" s="118"/>
      <c r="D70" s="93"/>
      <c r="E70" s="94"/>
      <c r="F70" s="94"/>
      <c r="G70" s="94"/>
      <c r="H70" s="94"/>
      <c r="I70" s="144"/>
      <c r="J70" s="133"/>
      <c r="K70" s="93"/>
      <c r="L70" s="93"/>
      <c r="M70" s="200"/>
      <c r="N70" s="172">
        <f>N69+D70+E70+H70+I70-J70-M70</f>
        <v>4041.62999999999</v>
      </c>
    </row>
    <row r="71" s="79" customFormat="1" spans="1:14">
      <c r="A71" s="92"/>
      <c r="B71" s="99"/>
      <c r="C71" s="173" t="s">
        <v>20</v>
      </c>
      <c r="D71" s="101">
        <f>SUM(D69:D70)</f>
        <v>0</v>
      </c>
      <c r="E71" s="102">
        <f t="shared" ref="E71:H71" si="23">SUM(E69:E69)</f>
        <v>0</v>
      </c>
      <c r="F71" s="102">
        <f t="shared" si="23"/>
        <v>0</v>
      </c>
      <c r="G71" s="102">
        <f t="shared" si="23"/>
        <v>0</v>
      </c>
      <c r="H71" s="102">
        <f t="shared" si="23"/>
        <v>0</v>
      </c>
      <c r="I71" s="161">
        <f>SUM(I69:I70)</f>
        <v>0</v>
      </c>
      <c r="J71" s="101">
        <f t="shared" ref="J71:M71" si="24">SUM(J69:J69)</f>
        <v>0</v>
      </c>
      <c r="K71" s="209">
        <f t="shared" si="24"/>
        <v>0</v>
      </c>
      <c r="L71" s="209">
        <f t="shared" si="24"/>
        <v>0</v>
      </c>
      <c r="M71" s="170">
        <f t="shared" si="24"/>
        <v>2</v>
      </c>
      <c r="N71" s="233">
        <f>N68+D71+E71+H71+I71-J71-M71</f>
        <v>4041.62999999999</v>
      </c>
    </row>
    <row r="72" s="79" customFormat="1" ht="15" spans="1:14">
      <c r="A72" s="120"/>
      <c r="B72" s="120"/>
      <c r="C72" s="235" t="s">
        <v>51</v>
      </c>
      <c r="D72" s="105">
        <f t="shared" ref="D72:N72" si="25">D71</f>
        <v>0</v>
      </c>
      <c r="E72" s="106">
        <f t="shared" si="25"/>
        <v>0</v>
      </c>
      <c r="F72" s="106">
        <f t="shared" si="25"/>
        <v>0</v>
      </c>
      <c r="G72" s="106">
        <f t="shared" si="25"/>
        <v>0</v>
      </c>
      <c r="H72" s="106">
        <f t="shared" si="25"/>
        <v>0</v>
      </c>
      <c r="I72" s="178">
        <f t="shared" si="25"/>
        <v>0</v>
      </c>
      <c r="J72" s="121">
        <f t="shared" si="25"/>
        <v>0</v>
      </c>
      <c r="K72" s="122">
        <f t="shared" si="25"/>
        <v>0</v>
      </c>
      <c r="L72" s="122">
        <f t="shared" si="25"/>
        <v>0</v>
      </c>
      <c r="M72" s="163">
        <f t="shared" si="25"/>
        <v>2</v>
      </c>
      <c r="N72" s="199">
        <f t="shared" si="25"/>
        <v>4041.62999999999</v>
      </c>
    </row>
    <row r="73" s="79" customFormat="1" ht="15" spans="1:14">
      <c r="A73" s="107"/>
      <c r="B73" s="107"/>
      <c r="C73" s="206" t="s">
        <v>52</v>
      </c>
      <c r="D73" s="123">
        <f t="shared" ref="D73:I73" si="26">D62+D72</f>
        <v>1174021</v>
      </c>
      <c r="E73" s="124">
        <f t="shared" si="26"/>
        <v>60122</v>
      </c>
      <c r="F73" s="124">
        <f t="shared" si="26"/>
        <v>3000</v>
      </c>
      <c r="G73" s="124">
        <f t="shared" si="26"/>
        <v>3900</v>
      </c>
      <c r="H73" s="124">
        <f t="shared" si="26"/>
        <v>2471.94</v>
      </c>
      <c r="I73" s="177">
        <f t="shared" si="26"/>
        <v>1293.05</v>
      </c>
      <c r="J73" s="123">
        <f t="shared" ref="J73:M73" si="27">J72+J62</f>
        <v>1203538</v>
      </c>
      <c r="K73" s="124">
        <f t="shared" si="27"/>
        <v>6000</v>
      </c>
      <c r="L73" s="124">
        <f t="shared" si="27"/>
        <v>4068.2</v>
      </c>
      <c r="M73" s="167">
        <f t="shared" si="27"/>
        <v>27160.16</v>
      </c>
      <c r="N73" s="171">
        <f>D73+E73+F73+G73+H73+I73-J73-K73-L73-M73</f>
        <v>4041.62999999999</v>
      </c>
    </row>
    <row r="75" s="79" customFormat="1" ht="18.75" spans="1:14">
      <c r="A75" s="218" t="s">
        <v>53</v>
      </c>
      <c r="B75" s="218"/>
      <c r="C75" s="218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</row>
    <row r="76" s="79" customFormat="1" ht="19.5" spans="1:14">
      <c r="A76" s="218" t="s">
        <v>1</v>
      </c>
      <c r="B76" s="218"/>
      <c r="C76" s="218"/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</row>
    <row r="77" s="79" customFormat="1" spans="1:14">
      <c r="A77" s="81"/>
      <c r="B77" s="82" t="s">
        <v>2</v>
      </c>
      <c r="C77" s="82" t="s">
        <v>3</v>
      </c>
      <c r="D77" s="83" t="s">
        <v>4</v>
      </c>
      <c r="E77" s="84"/>
      <c r="F77" s="84"/>
      <c r="G77" s="84"/>
      <c r="H77" s="84"/>
      <c r="I77" s="138"/>
      <c r="J77" s="83" t="s">
        <v>5</v>
      </c>
      <c r="K77" s="84"/>
      <c r="L77" s="84"/>
      <c r="M77" s="139"/>
      <c r="N77" s="82" t="s">
        <v>6</v>
      </c>
    </row>
    <row r="78" s="79" customFormat="1" ht="15" spans="1:14">
      <c r="A78" s="85"/>
      <c r="B78" s="86"/>
      <c r="C78" s="87"/>
      <c r="D78" s="88" t="s">
        <v>7</v>
      </c>
      <c r="E78" s="89" t="s">
        <v>8</v>
      </c>
      <c r="F78" s="89" t="s">
        <v>9</v>
      </c>
      <c r="G78" s="89" t="s">
        <v>10</v>
      </c>
      <c r="H78" s="89" t="s">
        <v>11</v>
      </c>
      <c r="I78" s="141" t="s">
        <v>12</v>
      </c>
      <c r="J78" s="88" t="s">
        <v>13</v>
      </c>
      <c r="K78" s="89" t="s">
        <v>14</v>
      </c>
      <c r="L78" s="89" t="s">
        <v>15</v>
      </c>
      <c r="M78" s="142" t="s">
        <v>16</v>
      </c>
      <c r="N78" s="86"/>
    </row>
    <row r="79" s="79" customFormat="1" spans="1:14">
      <c r="A79" s="90"/>
      <c r="B79" s="91"/>
      <c r="C79" s="92" t="s">
        <v>24</v>
      </c>
      <c r="D79" s="115"/>
      <c r="E79" s="116"/>
      <c r="F79" s="116"/>
      <c r="G79" s="116"/>
      <c r="H79" s="116"/>
      <c r="I79" s="198"/>
      <c r="J79" s="101"/>
      <c r="K79" s="102"/>
      <c r="L79" s="102"/>
      <c r="M79" s="170"/>
      <c r="N79" s="153">
        <f>N73</f>
        <v>4041.62999999999</v>
      </c>
    </row>
    <row r="80" s="79" customFormat="1" spans="1:14">
      <c r="A80" s="112">
        <v>1</v>
      </c>
      <c r="B80" s="113" t="s">
        <v>54</v>
      </c>
      <c r="C80" s="128" t="s">
        <v>19</v>
      </c>
      <c r="D80" s="115"/>
      <c r="E80" s="116"/>
      <c r="F80" s="116"/>
      <c r="G80" s="116"/>
      <c r="H80" s="116"/>
      <c r="I80" s="198"/>
      <c r="J80" s="136"/>
      <c r="K80" s="116"/>
      <c r="L80" s="116"/>
      <c r="M80" s="229">
        <v>2</v>
      </c>
      <c r="N80" s="172">
        <f t="shared" ref="N80:N85" si="28">N79+SUM(D80:I80)-SUM(J80:M80)</f>
        <v>4039.62999999999</v>
      </c>
    </row>
    <row r="81" s="79" customFormat="1" spans="1:14">
      <c r="A81" s="112">
        <f>A80+1</f>
        <v>2</v>
      </c>
      <c r="B81" s="113" t="s">
        <v>55</v>
      </c>
      <c r="C81" s="128" t="s">
        <v>56</v>
      </c>
      <c r="D81" s="115">
        <v>2000</v>
      </c>
      <c r="E81" s="116"/>
      <c r="F81" s="116"/>
      <c r="G81" s="116"/>
      <c r="H81" s="116"/>
      <c r="I81" s="198"/>
      <c r="J81" s="136"/>
      <c r="K81" s="116"/>
      <c r="L81" s="116"/>
      <c r="M81" s="229"/>
      <c r="N81" s="172">
        <f t="shared" si="28"/>
        <v>6039.62999999999</v>
      </c>
    </row>
    <row r="82" s="79" customFormat="1" spans="1:14">
      <c r="A82" s="112">
        <f>A81+1</f>
        <v>3</v>
      </c>
      <c r="B82" s="113" t="s">
        <v>57</v>
      </c>
      <c r="C82" s="128" t="s">
        <v>58</v>
      </c>
      <c r="D82" s="115">
        <v>2000</v>
      </c>
      <c r="E82" s="116"/>
      <c r="G82" s="116"/>
      <c r="H82" s="116"/>
      <c r="I82" s="198">
        <v>1.54</v>
      </c>
      <c r="J82" s="136"/>
      <c r="K82" s="116"/>
      <c r="L82" s="116"/>
      <c r="M82" s="229"/>
      <c r="N82" s="172">
        <f t="shared" si="28"/>
        <v>8041.16999999999</v>
      </c>
    </row>
    <row r="83" s="79" customFormat="1" spans="1:14">
      <c r="A83" s="112">
        <f>A82+1</f>
        <v>4</v>
      </c>
      <c r="B83" s="113" t="s">
        <v>59</v>
      </c>
      <c r="C83" s="127" t="s">
        <v>60</v>
      </c>
      <c r="D83" s="115">
        <v>7200</v>
      </c>
      <c r="E83" s="116"/>
      <c r="F83" s="116"/>
      <c r="G83" s="116"/>
      <c r="H83" s="116"/>
      <c r="I83" s="198"/>
      <c r="J83" s="136"/>
      <c r="K83" s="116"/>
      <c r="L83" s="116"/>
      <c r="M83" s="229"/>
      <c r="N83" s="172">
        <f t="shared" si="28"/>
        <v>15241.17</v>
      </c>
    </row>
    <row r="84" s="79" customFormat="1" spans="1:14">
      <c r="A84" s="112">
        <f>A83+1</f>
        <v>5</v>
      </c>
      <c r="B84" s="113" t="s">
        <v>59</v>
      </c>
      <c r="C84" s="128" t="s">
        <v>61</v>
      </c>
      <c r="D84" s="115">
        <v>4000</v>
      </c>
      <c r="E84" s="116"/>
      <c r="F84" s="116"/>
      <c r="G84" s="116"/>
      <c r="H84" s="116"/>
      <c r="I84" s="198"/>
      <c r="J84" s="136"/>
      <c r="K84" s="116"/>
      <c r="L84" s="116"/>
      <c r="M84" s="229"/>
      <c r="N84" s="172">
        <f t="shared" si="28"/>
        <v>19241.17</v>
      </c>
    </row>
    <row r="85" s="79" customFormat="1" spans="1:14">
      <c r="A85" s="112">
        <f>A84+1</f>
        <v>6</v>
      </c>
      <c r="B85" s="113" t="s">
        <v>62</v>
      </c>
      <c r="C85" s="128" t="s">
        <v>63</v>
      </c>
      <c r="D85" s="115">
        <v>2000</v>
      </c>
      <c r="E85" s="116"/>
      <c r="F85" s="116"/>
      <c r="G85" s="116"/>
      <c r="H85" s="116"/>
      <c r="I85" s="198"/>
      <c r="J85" s="136"/>
      <c r="K85" s="116"/>
      <c r="L85" s="116"/>
      <c r="M85" s="229"/>
      <c r="N85" s="172">
        <f t="shared" si="28"/>
        <v>21241.17</v>
      </c>
    </row>
    <row r="86" s="79" customFormat="1" spans="1:14">
      <c r="A86" s="112">
        <f t="shared" ref="A86:A88" si="29">A85+1</f>
        <v>7</v>
      </c>
      <c r="B86" s="113" t="s">
        <v>62</v>
      </c>
      <c r="C86" s="128" t="s">
        <v>64</v>
      </c>
      <c r="D86" s="115">
        <v>30000</v>
      </c>
      <c r="E86" s="116"/>
      <c r="F86" s="116"/>
      <c r="G86" s="116"/>
      <c r="H86" s="116"/>
      <c r="I86" s="198"/>
      <c r="J86" s="136"/>
      <c r="K86" s="116"/>
      <c r="L86" s="116"/>
      <c r="M86" s="229"/>
      <c r="N86" s="172">
        <f t="shared" ref="N86:N88" si="30">N85+SUM(D86:I86)-SUM(J86:M86)</f>
        <v>51241.17</v>
      </c>
    </row>
    <row r="87" s="79" customFormat="1" spans="1:14">
      <c r="A87" s="112">
        <f t="shared" si="29"/>
        <v>8</v>
      </c>
      <c r="B87" s="113" t="s">
        <v>65</v>
      </c>
      <c r="C87" s="128" t="s">
        <v>66</v>
      </c>
      <c r="D87" s="115">
        <v>2000</v>
      </c>
      <c r="E87" s="116"/>
      <c r="F87" s="116"/>
      <c r="G87" s="116"/>
      <c r="H87" s="116"/>
      <c r="I87" s="198"/>
      <c r="J87" s="136"/>
      <c r="K87" s="116"/>
      <c r="L87" s="116"/>
      <c r="M87" s="229"/>
      <c r="N87" s="172">
        <f t="shared" si="30"/>
        <v>53241.17</v>
      </c>
    </row>
    <row r="88" s="79" customFormat="1" ht="15" spans="1:14">
      <c r="A88" s="112">
        <f t="shared" si="29"/>
        <v>9</v>
      </c>
      <c r="B88" s="113" t="s">
        <v>67</v>
      </c>
      <c r="C88" s="130" t="s">
        <v>68</v>
      </c>
      <c r="D88" s="115">
        <v>20000</v>
      </c>
      <c r="E88" s="116"/>
      <c r="F88" s="116"/>
      <c r="G88" s="116"/>
      <c r="H88" s="116"/>
      <c r="I88" s="198"/>
      <c r="J88" s="136"/>
      <c r="K88" s="116"/>
      <c r="L88" s="116"/>
      <c r="M88" s="229"/>
      <c r="N88" s="172">
        <f t="shared" si="30"/>
        <v>73241.17</v>
      </c>
    </row>
    <row r="89" s="79" customFormat="1" spans="1:14">
      <c r="A89" s="92"/>
      <c r="B89" s="99"/>
      <c r="C89" s="119" t="s">
        <v>20</v>
      </c>
      <c r="D89" s="101">
        <f t="shared" ref="D89:M89" si="31">SUM(D80:D88)</f>
        <v>69200</v>
      </c>
      <c r="E89" s="102">
        <f t="shared" si="31"/>
        <v>0</v>
      </c>
      <c r="F89" s="102">
        <f t="shared" si="31"/>
        <v>0</v>
      </c>
      <c r="G89" s="102">
        <f t="shared" si="31"/>
        <v>0</v>
      </c>
      <c r="H89" s="102">
        <f t="shared" si="31"/>
        <v>0</v>
      </c>
      <c r="I89" s="152">
        <f t="shared" si="31"/>
        <v>1.54</v>
      </c>
      <c r="J89" s="101">
        <f t="shared" si="31"/>
        <v>0</v>
      </c>
      <c r="K89" s="102">
        <f t="shared" si="31"/>
        <v>0</v>
      </c>
      <c r="L89" s="102">
        <f t="shared" si="31"/>
        <v>0</v>
      </c>
      <c r="M89" s="170">
        <f t="shared" si="31"/>
        <v>2</v>
      </c>
      <c r="N89" s="233">
        <f>N79+SUM(D89:I89)-SUM(J89:M89)</f>
        <v>73241.17</v>
      </c>
    </row>
    <row r="90" s="79" customFormat="1" ht="15" spans="1:14">
      <c r="A90" s="120"/>
      <c r="B90" s="120"/>
      <c r="C90" s="120" t="s">
        <v>69</v>
      </c>
      <c r="D90" s="105">
        <f t="shared" ref="D90:N90" si="32">D89</f>
        <v>69200</v>
      </c>
      <c r="E90" s="106">
        <f t="shared" si="32"/>
        <v>0</v>
      </c>
      <c r="F90" s="106">
        <f t="shared" si="32"/>
        <v>0</v>
      </c>
      <c r="G90" s="106">
        <f t="shared" si="32"/>
        <v>0</v>
      </c>
      <c r="H90" s="106">
        <f t="shared" si="32"/>
        <v>0</v>
      </c>
      <c r="I90" s="154">
        <f t="shared" si="32"/>
        <v>1.54</v>
      </c>
      <c r="J90" s="105">
        <f t="shared" si="32"/>
        <v>0</v>
      </c>
      <c r="K90" s="106">
        <f t="shared" si="32"/>
        <v>0</v>
      </c>
      <c r="L90" s="106">
        <f t="shared" si="32"/>
        <v>0</v>
      </c>
      <c r="M90" s="165">
        <f t="shared" si="32"/>
        <v>2</v>
      </c>
      <c r="N90" s="199">
        <f t="shared" si="32"/>
        <v>73241.17</v>
      </c>
    </row>
    <row r="91" s="79" customFormat="1" ht="15" spans="1:14">
      <c r="A91" s="107"/>
      <c r="B91" s="107"/>
      <c r="C91" s="206" t="s">
        <v>70</v>
      </c>
      <c r="D91" s="123">
        <f t="shared" ref="D91:M91" si="33">D90+D73</f>
        <v>1243221</v>
      </c>
      <c r="E91" s="124">
        <f t="shared" si="33"/>
        <v>60122</v>
      </c>
      <c r="F91" s="124">
        <f t="shared" si="33"/>
        <v>3000</v>
      </c>
      <c r="G91" s="124">
        <f t="shared" si="33"/>
        <v>3900</v>
      </c>
      <c r="H91" s="124">
        <f t="shared" si="33"/>
        <v>2471.94</v>
      </c>
      <c r="I91" s="177">
        <f t="shared" si="33"/>
        <v>1294.59</v>
      </c>
      <c r="J91" s="123">
        <f t="shared" si="33"/>
        <v>1203538</v>
      </c>
      <c r="K91" s="124">
        <f t="shared" si="33"/>
        <v>6000</v>
      </c>
      <c r="L91" s="124">
        <f t="shared" si="33"/>
        <v>4068.2</v>
      </c>
      <c r="M91" s="171">
        <f t="shared" si="33"/>
        <v>27162.16</v>
      </c>
      <c r="N91" s="208">
        <f>SUM(D91:I91)-SUM(J91:M91)</f>
        <v>73241.1700000002</v>
      </c>
    </row>
    <row r="93" s="79" customFormat="1" ht="18.75" spans="1:14">
      <c r="A93" s="218" t="s">
        <v>71</v>
      </c>
      <c r="B93" s="218"/>
      <c r="C93" s="218"/>
      <c r="D93" s="218"/>
      <c r="E93" s="218"/>
      <c r="F93" s="218"/>
      <c r="G93" s="218"/>
      <c r="H93" s="218"/>
      <c r="I93" s="218"/>
      <c r="J93" s="218"/>
      <c r="K93" s="218"/>
      <c r="L93" s="218"/>
      <c r="M93" s="218"/>
      <c r="N93" s="218"/>
    </row>
    <row r="94" s="79" customFormat="1" ht="19.5" spans="1:14">
      <c r="A94" s="218" t="s">
        <v>1</v>
      </c>
      <c r="B94" s="218"/>
      <c r="C94" s="218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</row>
    <row r="95" s="79" customFormat="1" spans="1:14">
      <c r="A95" s="81"/>
      <c r="B95" s="82" t="s">
        <v>2</v>
      </c>
      <c r="C95" s="82" t="s">
        <v>3</v>
      </c>
      <c r="D95" s="83" t="s">
        <v>4</v>
      </c>
      <c r="E95" s="84"/>
      <c r="F95" s="84"/>
      <c r="G95" s="84"/>
      <c r="H95" s="84"/>
      <c r="I95" s="138"/>
      <c r="J95" s="83" t="s">
        <v>5</v>
      </c>
      <c r="K95" s="84"/>
      <c r="L95" s="84"/>
      <c r="M95" s="139"/>
      <c r="N95" s="82" t="s">
        <v>6</v>
      </c>
    </row>
    <row r="96" s="79" customFormat="1" ht="15" spans="1:14">
      <c r="A96" s="85"/>
      <c r="B96" s="87"/>
      <c r="C96" s="87"/>
      <c r="D96" s="88" t="s">
        <v>7</v>
      </c>
      <c r="E96" s="89" t="s">
        <v>8</v>
      </c>
      <c r="F96" s="89" t="s">
        <v>9</v>
      </c>
      <c r="G96" s="89" t="s">
        <v>10</v>
      </c>
      <c r="H96" s="89" t="s">
        <v>11</v>
      </c>
      <c r="I96" s="141" t="s">
        <v>12</v>
      </c>
      <c r="J96" s="88" t="s">
        <v>13</v>
      </c>
      <c r="K96" s="89" t="s">
        <v>14</v>
      </c>
      <c r="L96" s="89" t="s">
        <v>15</v>
      </c>
      <c r="M96" s="142" t="s">
        <v>16</v>
      </c>
      <c r="N96" s="86"/>
    </row>
    <row r="97" s="79" customFormat="1" spans="1:14">
      <c r="A97" s="90"/>
      <c r="B97" s="125"/>
      <c r="C97" s="92" t="s">
        <v>24</v>
      </c>
      <c r="D97" s="115"/>
      <c r="E97" s="116"/>
      <c r="F97" s="116"/>
      <c r="G97" s="116"/>
      <c r="H97" s="116"/>
      <c r="I97" s="198"/>
      <c r="J97" s="101"/>
      <c r="K97" s="102"/>
      <c r="L97" s="102"/>
      <c r="M97" s="170"/>
      <c r="N97" s="153">
        <f>N91</f>
        <v>73241.1700000002</v>
      </c>
    </row>
    <row r="98" s="79" customFormat="1" spans="1:14">
      <c r="A98" s="112">
        <v>1</v>
      </c>
      <c r="B98" s="113" t="s">
        <v>72</v>
      </c>
      <c r="C98" s="128" t="s">
        <v>73</v>
      </c>
      <c r="D98" s="115"/>
      <c r="E98" s="116"/>
      <c r="F98" s="116"/>
      <c r="G98" s="116"/>
      <c r="H98" s="116"/>
      <c r="I98" s="198"/>
      <c r="J98" s="136">
        <v>2000</v>
      </c>
      <c r="K98" s="116"/>
      <c r="L98" s="116"/>
      <c r="M98" s="229"/>
      <c r="N98" s="172">
        <f t="shared" ref="N98:N132" si="34">N97+SUM(D98:I98)-SUM(J98:M98)</f>
        <v>71241.1700000002</v>
      </c>
    </row>
    <row r="99" s="79" customFormat="1" spans="1:14">
      <c r="A99" s="112">
        <f t="shared" ref="A99:A132" si="35">A98+1</f>
        <v>2</v>
      </c>
      <c r="B99" s="113" t="s">
        <v>72</v>
      </c>
      <c r="C99" s="128" t="s">
        <v>74</v>
      </c>
      <c r="D99" s="115"/>
      <c r="E99" s="116"/>
      <c r="F99" s="116"/>
      <c r="G99" s="116"/>
      <c r="H99" s="116"/>
      <c r="I99" s="198"/>
      <c r="J99" s="136">
        <v>2000</v>
      </c>
      <c r="K99" s="116"/>
      <c r="L99" s="116"/>
      <c r="M99" s="229"/>
      <c r="N99" s="172">
        <f t="shared" si="34"/>
        <v>69241.1700000002</v>
      </c>
    </row>
    <row r="100" s="79" customFormat="1" spans="1:14">
      <c r="A100" s="112">
        <f t="shared" si="35"/>
        <v>3</v>
      </c>
      <c r="B100" s="113" t="s">
        <v>72</v>
      </c>
      <c r="C100" s="128" t="s">
        <v>75</v>
      </c>
      <c r="D100" s="115"/>
      <c r="E100" s="116"/>
      <c r="F100" s="116"/>
      <c r="G100" s="116"/>
      <c r="H100" s="116"/>
      <c r="I100" s="198"/>
      <c r="J100" s="136">
        <v>2000</v>
      </c>
      <c r="K100" s="116"/>
      <c r="L100" s="116"/>
      <c r="M100" s="229"/>
      <c r="N100" s="172">
        <f t="shared" si="34"/>
        <v>67241.1700000002</v>
      </c>
    </row>
    <row r="101" s="79" customFormat="1" spans="1:14">
      <c r="A101" s="112">
        <f t="shared" si="35"/>
        <v>4</v>
      </c>
      <c r="B101" s="113" t="s">
        <v>72</v>
      </c>
      <c r="C101" s="128" t="s">
        <v>76</v>
      </c>
      <c r="D101" s="115"/>
      <c r="E101" s="116"/>
      <c r="F101" s="116"/>
      <c r="G101" s="116"/>
      <c r="H101" s="116"/>
      <c r="I101" s="198"/>
      <c r="J101" s="136">
        <v>2000</v>
      </c>
      <c r="K101" s="116"/>
      <c r="L101" s="116"/>
      <c r="M101" s="229"/>
      <c r="N101" s="172">
        <f t="shared" si="34"/>
        <v>65241.1700000002</v>
      </c>
    </row>
    <row r="102" s="79" customFormat="1" spans="1:14">
      <c r="A102" s="112">
        <f t="shared" si="35"/>
        <v>5</v>
      </c>
      <c r="B102" s="113" t="s">
        <v>72</v>
      </c>
      <c r="C102" s="128" t="s">
        <v>77</v>
      </c>
      <c r="D102" s="115"/>
      <c r="E102" s="116"/>
      <c r="F102" s="116"/>
      <c r="G102" s="116"/>
      <c r="H102" s="116"/>
      <c r="I102" s="198"/>
      <c r="J102" s="136">
        <v>2000</v>
      </c>
      <c r="K102" s="116"/>
      <c r="L102" s="116"/>
      <c r="M102" s="229"/>
      <c r="N102" s="172">
        <f t="shared" si="34"/>
        <v>63241.1700000002</v>
      </c>
    </row>
    <row r="103" s="79" customFormat="1" spans="1:14">
      <c r="A103" s="112">
        <f t="shared" si="35"/>
        <v>6</v>
      </c>
      <c r="B103" s="113" t="s">
        <v>72</v>
      </c>
      <c r="C103" s="128" t="s">
        <v>78</v>
      </c>
      <c r="D103" s="115"/>
      <c r="E103" s="116"/>
      <c r="F103" s="116"/>
      <c r="G103" s="116"/>
      <c r="H103" s="116"/>
      <c r="I103" s="198"/>
      <c r="J103" s="136">
        <v>2000</v>
      </c>
      <c r="K103" s="116"/>
      <c r="L103" s="116"/>
      <c r="M103" s="229"/>
      <c r="N103" s="172">
        <f t="shared" si="34"/>
        <v>61241.1700000002</v>
      </c>
    </row>
    <row r="104" s="79" customFormat="1" spans="1:14">
      <c r="A104" s="112">
        <f t="shared" si="35"/>
        <v>7</v>
      </c>
      <c r="B104" s="113" t="s">
        <v>72</v>
      </c>
      <c r="C104" s="128" t="s">
        <v>31</v>
      </c>
      <c r="D104" s="115"/>
      <c r="E104" s="116"/>
      <c r="F104" s="116"/>
      <c r="G104" s="116"/>
      <c r="H104" s="116"/>
      <c r="I104" s="198"/>
      <c r="J104" s="136">
        <v>1500</v>
      </c>
      <c r="K104" s="116"/>
      <c r="L104" s="116"/>
      <c r="M104" s="229"/>
      <c r="N104" s="172">
        <f t="shared" si="34"/>
        <v>59741.1700000002</v>
      </c>
    </row>
    <row r="105" s="79" customFormat="1" spans="1:14">
      <c r="A105" s="112">
        <f t="shared" si="35"/>
        <v>8</v>
      </c>
      <c r="B105" s="113" t="s">
        <v>72</v>
      </c>
      <c r="C105" s="128" t="s">
        <v>79</v>
      </c>
      <c r="D105" s="115"/>
      <c r="E105" s="116"/>
      <c r="F105" s="116"/>
      <c r="G105" s="116"/>
      <c r="H105" s="116"/>
      <c r="I105" s="198"/>
      <c r="J105" s="136">
        <v>2000</v>
      </c>
      <c r="K105" s="116"/>
      <c r="L105" s="116"/>
      <c r="M105" s="229"/>
      <c r="N105" s="172">
        <f t="shared" si="34"/>
        <v>57741.1700000002</v>
      </c>
    </row>
    <row r="106" s="79" customFormat="1" spans="1:14">
      <c r="A106" s="112">
        <f t="shared" si="35"/>
        <v>9</v>
      </c>
      <c r="B106" s="113" t="s">
        <v>72</v>
      </c>
      <c r="C106" s="128" t="s">
        <v>80</v>
      </c>
      <c r="D106" s="115"/>
      <c r="E106" s="116"/>
      <c r="F106" s="116"/>
      <c r="G106" s="116"/>
      <c r="H106" s="116"/>
      <c r="I106" s="198"/>
      <c r="J106" s="136">
        <v>2000</v>
      </c>
      <c r="K106" s="116"/>
      <c r="L106" s="116"/>
      <c r="M106" s="229"/>
      <c r="N106" s="172">
        <f t="shared" si="34"/>
        <v>55741.1700000002</v>
      </c>
    </row>
    <row r="107" s="79" customFormat="1" spans="1:14">
      <c r="A107" s="112">
        <f t="shared" si="35"/>
        <v>10</v>
      </c>
      <c r="B107" s="113" t="s">
        <v>72</v>
      </c>
      <c r="C107" s="128" t="s">
        <v>81</v>
      </c>
      <c r="D107" s="115"/>
      <c r="E107" s="116"/>
      <c r="F107" s="116"/>
      <c r="G107" s="116"/>
      <c r="H107" s="116"/>
      <c r="I107" s="198"/>
      <c r="J107" s="136">
        <v>2000</v>
      </c>
      <c r="K107" s="116"/>
      <c r="L107" s="116"/>
      <c r="M107" s="229"/>
      <c r="N107" s="172">
        <f t="shared" si="34"/>
        <v>53741.1700000002</v>
      </c>
    </row>
    <row r="108" s="79" customFormat="1" spans="1:14">
      <c r="A108" s="112">
        <f t="shared" si="35"/>
        <v>11</v>
      </c>
      <c r="B108" s="113" t="s">
        <v>82</v>
      </c>
      <c r="C108" s="128" t="s">
        <v>83</v>
      </c>
      <c r="D108" s="115"/>
      <c r="E108" s="116"/>
      <c r="F108" s="116"/>
      <c r="G108" s="116"/>
      <c r="H108" s="116"/>
      <c r="I108" s="198"/>
      <c r="J108" s="136">
        <v>2000</v>
      </c>
      <c r="K108" s="116"/>
      <c r="L108" s="116"/>
      <c r="M108" s="229"/>
      <c r="N108" s="172">
        <f t="shared" si="34"/>
        <v>51741.1700000002</v>
      </c>
    </row>
    <row r="109" s="79" customFormat="1" spans="1:14">
      <c r="A109" s="112">
        <f t="shared" si="35"/>
        <v>12</v>
      </c>
      <c r="B109" s="113" t="s">
        <v>82</v>
      </c>
      <c r="C109" s="128" t="s">
        <v>84</v>
      </c>
      <c r="D109" s="115"/>
      <c r="E109" s="116"/>
      <c r="F109" s="116"/>
      <c r="G109" s="116"/>
      <c r="H109" s="116"/>
      <c r="I109" s="198"/>
      <c r="J109" s="136">
        <v>2000</v>
      </c>
      <c r="K109" s="116"/>
      <c r="L109" s="116"/>
      <c r="M109" s="229"/>
      <c r="N109" s="172">
        <f t="shared" si="34"/>
        <v>49741.1700000002</v>
      </c>
    </row>
    <row r="110" s="79" customFormat="1" spans="1:14">
      <c r="A110" s="112">
        <f t="shared" si="35"/>
        <v>13</v>
      </c>
      <c r="B110" s="113" t="s">
        <v>82</v>
      </c>
      <c r="C110" s="128" t="s">
        <v>85</v>
      </c>
      <c r="D110" s="115"/>
      <c r="E110" s="116"/>
      <c r="F110" s="116"/>
      <c r="G110" s="116"/>
      <c r="H110" s="116"/>
      <c r="I110" s="198"/>
      <c r="J110" s="136">
        <v>2000</v>
      </c>
      <c r="K110" s="116"/>
      <c r="L110" s="116"/>
      <c r="M110" s="229"/>
      <c r="N110" s="172">
        <f t="shared" si="34"/>
        <v>47741.1700000002</v>
      </c>
    </row>
    <row r="111" s="79" customFormat="1" spans="1:14">
      <c r="A111" s="112">
        <f t="shared" si="35"/>
        <v>14</v>
      </c>
      <c r="B111" s="113" t="s">
        <v>82</v>
      </c>
      <c r="C111" s="128" t="s">
        <v>86</v>
      </c>
      <c r="D111" s="115"/>
      <c r="E111" s="116"/>
      <c r="F111" s="116"/>
      <c r="G111" s="116"/>
      <c r="H111" s="116"/>
      <c r="I111" s="198"/>
      <c r="J111" s="136">
        <v>2000</v>
      </c>
      <c r="K111" s="116"/>
      <c r="L111" s="116"/>
      <c r="M111" s="229"/>
      <c r="N111" s="172">
        <f t="shared" si="34"/>
        <v>45741.1700000002</v>
      </c>
    </row>
    <row r="112" s="79" customFormat="1" spans="1:14">
      <c r="A112" s="112">
        <f t="shared" si="35"/>
        <v>15</v>
      </c>
      <c r="B112" s="113" t="s">
        <v>82</v>
      </c>
      <c r="C112" s="128" t="s">
        <v>87</v>
      </c>
      <c r="D112" s="115"/>
      <c r="E112" s="116"/>
      <c r="F112" s="116"/>
      <c r="G112" s="116"/>
      <c r="H112" s="116"/>
      <c r="I112" s="198"/>
      <c r="J112" s="136">
        <v>2000</v>
      </c>
      <c r="K112" s="116"/>
      <c r="L112" s="116"/>
      <c r="M112" s="229"/>
      <c r="N112" s="172">
        <f t="shared" si="34"/>
        <v>43741.1700000002</v>
      </c>
    </row>
    <row r="113" s="79" customFormat="1" spans="1:14">
      <c r="A113" s="112">
        <f t="shared" si="35"/>
        <v>16</v>
      </c>
      <c r="B113" s="113" t="s">
        <v>82</v>
      </c>
      <c r="C113" s="128" t="s">
        <v>88</v>
      </c>
      <c r="D113" s="115"/>
      <c r="E113" s="116"/>
      <c r="F113" s="116"/>
      <c r="G113" s="116"/>
      <c r="H113" s="116"/>
      <c r="I113" s="198"/>
      <c r="J113" s="136">
        <v>2000</v>
      </c>
      <c r="K113" s="116"/>
      <c r="L113" s="116"/>
      <c r="M113" s="229"/>
      <c r="N113" s="172">
        <f t="shared" si="34"/>
        <v>41741.1700000002</v>
      </c>
    </row>
    <row r="114" s="79" customFormat="1" spans="1:14">
      <c r="A114" s="112">
        <f t="shared" si="35"/>
        <v>17</v>
      </c>
      <c r="B114" s="113" t="s">
        <v>82</v>
      </c>
      <c r="C114" s="128" t="s">
        <v>89</v>
      </c>
      <c r="D114" s="115"/>
      <c r="E114" s="116"/>
      <c r="F114" s="116"/>
      <c r="G114" s="116"/>
      <c r="H114" s="116"/>
      <c r="I114" s="198"/>
      <c r="J114" s="136">
        <v>2000</v>
      </c>
      <c r="K114" s="116"/>
      <c r="L114" s="116"/>
      <c r="M114" s="229"/>
      <c r="N114" s="172">
        <f t="shared" si="34"/>
        <v>39741.1700000002</v>
      </c>
    </row>
    <row r="115" s="79" customFormat="1" spans="1:14">
      <c r="A115" s="112">
        <f t="shared" si="35"/>
        <v>18</v>
      </c>
      <c r="B115" s="113" t="s">
        <v>82</v>
      </c>
      <c r="C115" s="128" t="s">
        <v>90</v>
      </c>
      <c r="D115" s="115"/>
      <c r="E115" s="116"/>
      <c r="F115" s="116"/>
      <c r="G115" s="116"/>
      <c r="H115" s="116"/>
      <c r="I115" s="198"/>
      <c r="J115" s="136">
        <v>2000</v>
      </c>
      <c r="K115" s="116"/>
      <c r="L115" s="116"/>
      <c r="M115" s="229"/>
      <c r="N115" s="172">
        <f t="shared" si="34"/>
        <v>37741.1700000002</v>
      </c>
    </row>
    <row r="116" s="79" customFormat="1" spans="1:14">
      <c r="A116" s="112">
        <f t="shared" si="35"/>
        <v>19</v>
      </c>
      <c r="B116" s="113" t="s">
        <v>82</v>
      </c>
      <c r="C116" s="128" t="s">
        <v>91</v>
      </c>
      <c r="D116" s="115"/>
      <c r="E116" s="116"/>
      <c r="F116" s="116"/>
      <c r="G116" s="116"/>
      <c r="H116" s="116"/>
      <c r="I116" s="198"/>
      <c r="J116" s="136">
        <v>2000</v>
      </c>
      <c r="K116" s="116"/>
      <c r="L116" s="116"/>
      <c r="M116" s="229"/>
      <c r="N116" s="172">
        <f t="shared" si="34"/>
        <v>35741.1700000002</v>
      </c>
    </row>
    <row r="117" s="79" customFormat="1" spans="1:14">
      <c r="A117" s="112">
        <f t="shared" si="35"/>
        <v>20</v>
      </c>
      <c r="B117" s="113" t="s">
        <v>82</v>
      </c>
      <c r="C117" s="128" t="s">
        <v>92</v>
      </c>
      <c r="D117" s="115">
        <v>1200</v>
      </c>
      <c r="E117" s="116"/>
      <c r="F117" s="116"/>
      <c r="G117" s="116"/>
      <c r="H117" s="116"/>
      <c r="I117" s="198"/>
      <c r="J117" s="136"/>
      <c r="K117" s="116"/>
      <c r="L117" s="116"/>
      <c r="M117" s="229"/>
      <c r="N117" s="172">
        <f t="shared" si="34"/>
        <v>36941.1700000002</v>
      </c>
    </row>
    <row r="118" s="79" customFormat="1" spans="1:14">
      <c r="A118" s="112">
        <f t="shared" si="35"/>
        <v>21</v>
      </c>
      <c r="B118" s="113" t="s">
        <v>82</v>
      </c>
      <c r="C118" s="128" t="s">
        <v>93</v>
      </c>
      <c r="D118" s="115">
        <v>1200</v>
      </c>
      <c r="E118" s="116"/>
      <c r="F118" s="116"/>
      <c r="G118" s="116"/>
      <c r="H118" s="116"/>
      <c r="I118" s="198"/>
      <c r="J118" s="136"/>
      <c r="K118" s="116"/>
      <c r="L118" s="116"/>
      <c r="M118" s="229"/>
      <c r="N118" s="172">
        <f t="shared" si="34"/>
        <v>38141.1700000002</v>
      </c>
    </row>
    <row r="119" s="79" customFormat="1" spans="1:14">
      <c r="A119" s="112">
        <f t="shared" si="35"/>
        <v>22</v>
      </c>
      <c r="B119" s="113" t="s">
        <v>82</v>
      </c>
      <c r="C119" s="128" t="s">
        <v>94</v>
      </c>
      <c r="D119" s="115">
        <v>1200</v>
      </c>
      <c r="E119" s="116"/>
      <c r="F119" s="116"/>
      <c r="G119" s="116"/>
      <c r="H119" s="116"/>
      <c r="I119" s="198"/>
      <c r="J119" s="136"/>
      <c r="K119" s="116"/>
      <c r="L119" s="116"/>
      <c r="M119" s="229"/>
      <c r="N119" s="172">
        <f t="shared" si="34"/>
        <v>39341.1700000002</v>
      </c>
    </row>
    <row r="120" s="79" customFormat="1" spans="1:14">
      <c r="A120" s="112">
        <f t="shared" si="35"/>
        <v>23</v>
      </c>
      <c r="B120" s="113" t="s">
        <v>82</v>
      </c>
      <c r="C120" s="128" t="s">
        <v>95</v>
      </c>
      <c r="D120" s="115"/>
      <c r="E120" s="116"/>
      <c r="F120" s="116"/>
      <c r="G120" s="116"/>
      <c r="H120" s="116"/>
      <c r="I120" s="198"/>
      <c r="J120" s="136">
        <v>2000</v>
      </c>
      <c r="K120" s="116"/>
      <c r="L120" s="116"/>
      <c r="M120" s="229"/>
      <c r="N120" s="172">
        <f t="shared" si="34"/>
        <v>37341.1700000002</v>
      </c>
    </row>
    <row r="121" s="79" customFormat="1" spans="1:14">
      <c r="A121" s="112">
        <f t="shared" si="35"/>
        <v>24</v>
      </c>
      <c r="B121" s="113" t="s">
        <v>82</v>
      </c>
      <c r="C121" s="128" t="s">
        <v>96</v>
      </c>
      <c r="D121" s="115"/>
      <c r="E121" s="116"/>
      <c r="F121" s="116"/>
      <c r="G121" s="116"/>
      <c r="H121" s="116"/>
      <c r="I121" s="198"/>
      <c r="J121" s="136">
        <v>2000</v>
      </c>
      <c r="K121" s="116"/>
      <c r="L121" s="116"/>
      <c r="M121" s="229"/>
      <c r="N121" s="172">
        <f t="shared" si="34"/>
        <v>35341.1700000002</v>
      </c>
    </row>
    <row r="122" s="79" customFormat="1" spans="1:14">
      <c r="A122" s="112">
        <f t="shared" si="35"/>
        <v>25</v>
      </c>
      <c r="B122" s="113" t="s">
        <v>82</v>
      </c>
      <c r="C122" s="128" t="s">
        <v>97</v>
      </c>
      <c r="D122" s="115"/>
      <c r="E122" s="116"/>
      <c r="F122" s="116"/>
      <c r="G122" s="116"/>
      <c r="H122" s="116"/>
      <c r="I122" s="198"/>
      <c r="J122" s="136">
        <v>2000</v>
      </c>
      <c r="K122" s="116"/>
      <c r="L122" s="116"/>
      <c r="M122" s="229"/>
      <c r="N122" s="172">
        <f t="shared" si="34"/>
        <v>33341.1700000002</v>
      </c>
    </row>
    <row r="123" s="79" customFormat="1" spans="1:14">
      <c r="A123" s="112">
        <f t="shared" si="35"/>
        <v>26</v>
      </c>
      <c r="B123" s="113" t="s">
        <v>98</v>
      </c>
      <c r="C123" s="128" t="s">
        <v>19</v>
      </c>
      <c r="D123" s="115"/>
      <c r="E123" s="116"/>
      <c r="F123" s="116"/>
      <c r="G123" s="116"/>
      <c r="H123" s="116"/>
      <c r="I123" s="198"/>
      <c r="J123" s="136"/>
      <c r="K123" s="116"/>
      <c r="L123" s="116"/>
      <c r="M123" s="229">
        <v>2</v>
      </c>
      <c r="N123" s="172">
        <f t="shared" si="34"/>
        <v>33339.1700000002</v>
      </c>
    </row>
    <row r="124" s="79" customFormat="1" spans="1:14">
      <c r="A124" s="112">
        <f t="shared" si="35"/>
        <v>27</v>
      </c>
      <c r="B124" s="113" t="s">
        <v>99</v>
      </c>
      <c r="C124" s="128" t="s">
        <v>100</v>
      </c>
      <c r="D124" s="115"/>
      <c r="E124" s="116"/>
      <c r="F124" s="116"/>
      <c r="G124" s="116"/>
      <c r="H124" s="116"/>
      <c r="I124" s="198"/>
      <c r="J124" s="136">
        <v>2000</v>
      </c>
      <c r="K124" s="116"/>
      <c r="L124" s="116"/>
      <c r="M124" s="229"/>
      <c r="N124" s="172">
        <f t="shared" si="34"/>
        <v>31339.1700000002</v>
      </c>
    </row>
    <row r="125" s="79" customFormat="1" spans="1:14">
      <c r="A125" s="112">
        <f t="shared" si="35"/>
        <v>28</v>
      </c>
      <c r="B125" s="113" t="s">
        <v>99</v>
      </c>
      <c r="C125" s="128" t="s">
        <v>101</v>
      </c>
      <c r="D125" s="115"/>
      <c r="E125" s="116"/>
      <c r="F125" s="116"/>
      <c r="G125" s="116"/>
      <c r="H125" s="116"/>
      <c r="I125" s="198"/>
      <c r="J125" s="136">
        <v>2000</v>
      </c>
      <c r="K125" s="116"/>
      <c r="L125" s="116"/>
      <c r="M125" s="229"/>
      <c r="N125" s="172">
        <f t="shared" si="34"/>
        <v>29339.1700000002</v>
      </c>
    </row>
    <row r="126" s="79" customFormat="1" spans="1:14">
      <c r="A126" s="112">
        <f t="shared" si="35"/>
        <v>29</v>
      </c>
      <c r="B126" s="113" t="s">
        <v>99</v>
      </c>
      <c r="C126" s="128" t="s">
        <v>102</v>
      </c>
      <c r="D126" s="115"/>
      <c r="E126" s="116"/>
      <c r="F126" s="116"/>
      <c r="G126" s="116"/>
      <c r="H126" s="116"/>
      <c r="I126" s="198"/>
      <c r="J126" s="136">
        <v>2000</v>
      </c>
      <c r="K126" s="116"/>
      <c r="L126" s="116"/>
      <c r="M126" s="229"/>
      <c r="N126" s="172">
        <f t="shared" si="34"/>
        <v>27339.1700000002</v>
      </c>
    </row>
    <row r="127" s="79" customFormat="1" spans="1:14">
      <c r="A127" s="112">
        <f t="shared" si="35"/>
        <v>30</v>
      </c>
      <c r="B127" s="113" t="s">
        <v>99</v>
      </c>
      <c r="C127" s="128" t="s">
        <v>103</v>
      </c>
      <c r="D127" s="115"/>
      <c r="E127" s="116"/>
      <c r="F127" s="116"/>
      <c r="G127" s="116"/>
      <c r="H127" s="116"/>
      <c r="I127" s="198"/>
      <c r="J127" s="136">
        <v>2000</v>
      </c>
      <c r="K127" s="116"/>
      <c r="L127" s="116"/>
      <c r="M127" s="229"/>
      <c r="N127" s="172">
        <f t="shared" si="34"/>
        <v>25339.1700000002</v>
      </c>
    </row>
    <row r="128" s="79" customFormat="1" spans="1:14">
      <c r="A128" s="112">
        <f t="shared" si="35"/>
        <v>31</v>
      </c>
      <c r="B128" s="113" t="s">
        <v>104</v>
      </c>
      <c r="C128" s="128" t="s">
        <v>105</v>
      </c>
      <c r="D128" s="115"/>
      <c r="E128" s="116"/>
      <c r="F128" s="116"/>
      <c r="G128" s="116"/>
      <c r="H128" s="116"/>
      <c r="I128" s="198"/>
      <c r="J128" s="136">
        <v>2000</v>
      </c>
      <c r="K128" s="116"/>
      <c r="L128" s="116"/>
      <c r="M128" s="229"/>
      <c r="N128" s="172">
        <f t="shared" si="34"/>
        <v>23339.1700000002</v>
      </c>
    </row>
    <row r="129" s="79" customFormat="1" spans="1:14">
      <c r="A129" s="112">
        <f t="shared" si="35"/>
        <v>32</v>
      </c>
      <c r="B129" s="113" t="s">
        <v>104</v>
      </c>
      <c r="C129" s="128" t="s">
        <v>106</v>
      </c>
      <c r="D129" s="115"/>
      <c r="E129" s="116"/>
      <c r="F129" s="116"/>
      <c r="G129" s="116"/>
      <c r="H129" s="116"/>
      <c r="I129" s="198"/>
      <c r="J129" s="136">
        <v>2000</v>
      </c>
      <c r="K129" s="116"/>
      <c r="L129" s="116"/>
      <c r="M129" s="229"/>
      <c r="N129" s="172">
        <f t="shared" si="34"/>
        <v>21339.1700000002</v>
      </c>
    </row>
    <row r="130" s="79" customFormat="1" spans="1:14">
      <c r="A130" s="112">
        <f t="shared" si="35"/>
        <v>33</v>
      </c>
      <c r="B130" s="113" t="s">
        <v>104</v>
      </c>
      <c r="C130" s="128" t="s">
        <v>107</v>
      </c>
      <c r="D130" s="115"/>
      <c r="E130" s="116"/>
      <c r="F130" s="116"/>
      <c r="G130" s="116"/>
      <c r="H130" s="116"/>
      <c r="I130" s="198"/>
      <c r="J130" s="136">
        <v>2000</v>
      </c>
      <c r="K130" s="116"/>
      <c r="L130" s="116"/>
      <c r="M130" s="229"/>
      <c r="N130" s="172">
        <f t="shared" si="34"/>
        <v>19339.1700000002</v>
      </c>
    </row>
    <row r="131" s="79" customFormat="1" spans="1:14">
      <c r="A131" s="112">
        <f t="shared" si="35"/>
        <v>34</v>
      </c>
      <c r="B131" s="113" t="s">
        <v>104</v>
      </c>
      <c r="C131" s="128" t="s">
        <v>108</v>
      </c>
      <c r="D131" s="115"/>
      <c r="E131" s="116"/>
      <c r="F131" s="116"/>
      <c r="G131" s="116"/>
      <c r="H131" s="116"/>
      <c r="I131" s="198"/>
      <c r="J131" s="136">
        <v>11000</v>
      </c>
      <c r="K131" s="116"/>
      <c r="L131" s="116"/>
      <c r="M131" s="229"/>
      <c r="N131" s="172">
        <f t="shared" si="34"/>
        <v>8339.17000000016</v>
      </c>
    </row>
    <row r="132" s="79" customFormat="1" ht="15" spans="1:14">
      <c r="A132" s="112">
        <f t="shared" si="35"/>
        <v>35</v>
      </c>
      <c r="B132" s="236" t="s">
        <v>109</v>
      </c>
      <c r="C132" s="130" t="s">
        <v>33</v>
      </c>
      <c r="D132" s="115"/>
      <c r="E132" s="116"/>
      <c r="F132" s="116"/>
      <c r="G132" s="116"/>
      <c r="H132" s="116">
        <v>11.78</v>
      </c>
      <c r="I132" s="198"/>
      <c r="J132" s="136"/>
      <c r="K132" s="116"/>
      <c r="L132" s="116"/>
      <c r="M132" s="229"/>
      <c r="N132" s="172">
        <f t="shared" si="34"/>
        <v>8350.95000000016</v>
      </c>
    </row>
    <row r="133" s="79" customFormat="1" spans="1:14">
      <c r="A133" s="92"/>
      <c r="B133" s="99"/>
      <c r="C133" s="119" t="s">
        <v>20</v>
      </c>
      <c r="D133" s="101">
        <f t="shared" ref="D133:M133" si="36">SUM(D98:D132)</f>
        <v>3600</v>
      </c>
      <c r="E133" s="102">
        <f t="shared" si="36"/>
        <v>0</v>
      </c>
      <c r="F133" s="102">
        <f t="shared" si="36"/>
        <v>0</v>
      </c>
      <c r="G133" s="102">
        <f t="shared" si="36"/>
        <v>0</v>
      </c>
      <c r="H133" s="102">
        <f t="shared" si="36"/>
        <v>11.78</v>
      </c>
      <c r="I133" s="152">
        <f t="shared" si="36"/>
        <v>0</v>
      </c>
      <c r="J133" s="101">
        <f t="shared" si="36"/>
        <v>68500</v>
      </c>
      <c r="K133" s="102">
        <f t="shared" si="36"/>
        <v>0</v>
      </c>
      <c r="L133" s="102">
        <f t="shared" si="36"/>
        <v>0</v>
      </c>
      <c r="M133" s="170">
        <f t="shared" si="36"/>
        <v>2</v>
      </c>
      <c r="N133" s="233">
        <f>N97+SUM(D133:I133)-SUM(J133:M133)</f>
        <v>8350.95000000016</v>
      </c>
    </row>
    <row r="134" s="79" customFormat="1" ht="15" spans="1:14">
      <c r="A134" s="120"/>
      <c r="B134" s="120"/>
      <c r="C134" s="120" t="s">
        <v>110</v>
      </c>
      <c r="D134" s="105">
        <f t="shared" ref="D134:N134" si="37">D133</f>
        <v>3600</v>
      </c>
      <c r="E134" s="106">
        <f t="shared" si="37"/>
        <v>0</v>
      </c>
      <c r="F134" s="106">
        <f t="shared" si="37"/>
        <v>0</v>
      </c>
      <c r="G134" s="106">
        <f t="shared" si="37"/>
        <v>0</v>
      </c>
      <c r="H134" s="106">
        <f t="shared" si="37"/>
        <v>11.78</v>
      </c>
      <c r="I134" s="154">
        <f t="shared" si="37"/>
        <v>0</v>
      </c>
      <c r="J134" s="105">
        <f t="shared" si="37"/>
        <v>68500</v>
      </c>
      <c r="K134" s="106">
        <f t="shared" si="37"/>
        <v>0</v>
      </c>
      <c r="L134" s="106">
        <f t="shared" si="37"/>
        <v>0</v>
      </c>
      <c r="M134" s="165">
        <f t="shared" si="37"/>
        <v>2</v>
      </c>
      <c r="N134" s="199">
        <f t="shared" si="37"/>
        <v>8350.95000000016</v>
      </c>
    </row>
    <row r="135" s="79" customFormat="1" ht="15" spans="1:14">
      <c r="A135" s="107"/>
      <c r="B135" s="107"/>
      <c r="C135" s="206" t="s">
        <v>111</v>
      </c>
      <c r="D135" s="123">
        <f t="shared" ref="D135:M135" si="38">D134+D91</f>
        <v>1246821</v>
      </c>
      <c r="E135" s="124">
        <f t="shared" si="38"/>
        <v>60122</v>
      </c>
      <c r="F135" s="124">
        <f t="shared" si="38"/>
        <v>3000</v>
      </c>
      <c r="G135" s="124">
        <f t="shared" si="38"/>
        <v>3900</v>
      </c>
      <c r="H135" s="124">
        <f t="shared" si="38"/>
        <v>2483.72</v>
      </c>
      <c r="I135" s="177">
        <f t="shared" si="38"/>
        <v>1294.59</v>
      </c>
      <c r="J135" s="123">
        <f t="shared" si="38"/>
        <v>1272038</v>
      </c>
      <c r="K135" s="124">
        <f t="shared" si="38"/>
        <v>6000</v>
      </c>
      <c r="L135" s="124">
        <f t="shared" si="38"/>
        <v>4068.2</v>
      </c>
      <c r="M135" s="171">
        <f t="shared" si="38"/>
        <v>27164.16</v>
      </c>
      <c r="N135" s="208">
        <f>SUM(D135:I135)-SUM(J135:M135)</f>
        <v>8350.95000000019</v>
      </c>
    </row>
    <row r="137" s="79" customFormat="1" ht="18.75" spans="1:14">
      <c r="A137" s="218" t="s">
        <v>112</v>
      </c>
      <c r="B137" s="218"/>
      <c r="C137" s="218"/>
      <c r="D137" s="218"/>
      <c r="E137" s="218"/>
      <c r="F137" s="218"/>
      <c r="G137" s="218"/>
      <c r="H137" s="218"/>
      <c r="I137" s="218"/>
      <c r="J137" s="218"/>
      <c r="K137" s="218"/>
      <c r="L137" s="218"/>
      <c r="M137" s="218"/>
      <c r="N137" s="218"/>
    </row>
    <row r="138" s="79" customFormat="1" ht="19.5" spans="1:14">
      <c r="A138" s="218" t="s">
        <v>1</v>
      </c>
      <c r="B138" s="218"/>
      <c r="C138" s="218"/>
      <c r="D138" s="218"/>
      <c r="E138" s="218"/>
      <c r="F138" s="218"/>
      <c r="G138" s="218"/>
      <c r="H138" s="218"/>
      <c r="I138" s="218"/>
      <c r="J138" s="218"/>
      <c r="K138" s="218"/>
      <c r="L138" s="218"/>
      <c r="M138" s="218"/>
      <c r="N138" s="218"/>
    </row>
    <row r="139" s="79" customFormat="1" spans="1:14">
      <c r="A139" s="81"/>
      <c r="B139" s="82" t="s">
        <v>2</v>
      </c>
      <c r="C139" s="82" t="s">
        <v>3</v>
      </c>
      <c r="D139" s="83" t="s">
        <v>4</v>
      </c>
      <c r="E139" s="84"/>
      <c r="F139" s="84"/>
      <c r="G139" s="84"/>
      <c r="H139" s="84"/>
      <c r="I139" s="138"/>
      <c r="J139" s="83" t="s">
        <v>5</v>
      </c>
      <c r="K139" s="84"/>
      <c r="L139" s="84"/>
      <c r="M139" s="139"/>
      <c r="N139" s="82" t="s">
        <v>6</v>
      </c>
    </row>
    <row r="140" s="79" customFormat="1" ht="15" spans="1:14">
      <c r="A140" s="85"/>
      <c r="B140" s="86"/>
      <c r="C140" s="87"/>
      <c r="D140" s="88" t="s">
        <v>7</v>
      </c>
      <c r="E140" s="89" t="s">
        <v>8</v>
      </c>
      <c r="F140" s="89" t="s">
        <v>9</v>
      </c>
      <c r="G140" s="89" t="s">
        <v>10</v>
      </c>
      <c r="H140" s="89" t="s">
        <v>11</v>
      </c>
      <c r="I140" s="141" t="s">
        <v>12</v>
      </c>
      <c r="J140" s="88" t="s">
        <v>13</v>
      </c>
      <c r="K140" s="89" t="s">
        <v>14</v>
      </c>
      <c r="L140" s="89" t="s">
        <v>15</v>
      </c>
      <c r="M140" s="142" t="s">
        <v>16</v>
      </c>
      <c r="N140" s="86"/>
    </row>
    <row r="141" s="79" customFormat="1" spans="1:14">
      <c r="A141" s="90"/>
      <c r="B141" s="91"/>
      <c r="C141" s="92" t="s">
        <v>24</v>
      </c>
      <c r="D141" s="115"/>
      <c r="E141" s="116"/>
      <c r="F141" s="116"/>
      <c r="G141" s="116"/>
      <c r="H141" s="116"/>
      <c r="I141" s="198"/>
      <c r="J141" s="101"/>
      <c r="K141" s="102"/>
      <c r="L141" s="102"/>
      <c r="M141" s="170"/>
      <c r="N141" s="153">
        <f>N135</f>
        <v>8350.95000000019</v>
      </c>
    </row>
    <row r="142" s="79" customFormat="1" spans="1:14">
      <c r="A142" s="90">
        <v>1</v>
      </c>
      <c r="B142" s="91" t="s">
        <v>113</v>
      </c>
      <c r="C142" s="207" t="s">
        <v>19</v>
      </c>
      <c r="D142" s="115"/>
      <c r="E142" s="116"/>
      <c r="F142" s="116"/>
      <c r="G142" s="116"/>
      <c r="H142" s="116"/>
      <c r="I142" s="198"/>
      <c r="J142" s="133"/>
      <c r="K142" s="94"/>
      <c r="L142" s="94"/>
      <c r="M142" s="200">
        <v>2</v>
      </c>
      <c r="N142" s="172">
        <f>N141+SUM(D142:I142)-SUM(J142:M142)</f>
        <v>8348.95000000019</v>
      </c>
    </row>
    <row r="143" s="79" customFormat="1" ht="15" spans="1:14">
      <c r="A143" s="112"/>
      <c r="B143" s="113"/>
      <c r="C143" s="135"/>
      <c r="D143" s="115"/>
      <c r="E143" s="116"/>
      <c r="F143" s="116"/>
      <c r="G143" s="116"/>
      <c r="H143" s="116"/>
      <c r="I143" s="198"/>
      <c r="J143" s="136"/>
      <c r="K143" s="116"/>
      <c r="L143" s="116"/>
      <c r="M143" s="229"/>
      <c r="N143" s="172">
        <f>N142+SUM(D143:I143)-SUM(J143:M143)</f>
        <v>8348.95000000019</v>
      </c>
    </row>
    <row r="144" s="79" customFormat="1" spans="1:14">
      <c r="A144" s="92"/>
      <c r="B144" s="99"/>
      <c r="C144" s="92" t="s">
        <v>20</v>
      </c>
      <c r="D144" s="101">
        <f t="shared" ref="D144:I144" si="39">SUM(D142:D143)</f>
        <v>0</v>
      </c>
      <c r="E144" s="102">
        <f t="shared" si="39"/>
        <v>0</v>
      </c>
      <c r="F144" s="102">
        <f t="shared" si="39"/>
        <v>0</v>
      </c>
      <c r="G144" s="102">
        <f t="shared" si="39"/>
        <v>0</v>
      </c>
      <c r="H144" s="102">
        <f t="shared" si="39"/>
        <v>0</v>
      </c>
      <c r="I144" s="152">
        <f t="shared" si="39"/>
        <v>0</v>
      </c>
      <c r="J144" s="101">
        <f>SUM(J143:J143)</f>
        <v>0</v>
      </c>
      <c r="K144" s="102">
        <f>SUM(K143:K143)</f>
        <v>0</v>
      </c>
      <c r="L144" s="102">
        <f>SUM(L143:L143)</f>
        <v>0</v>
      </c>
      <c r="M144" s="170">
        <f>SUM(M142:M143)</f>
        <v>2</v>
      </c>
      <c r="N144" s="233">
        <f>N141+SUM(D144:I144)-SUM(J144:M144)</f>
        <v>8348.95000000019</v>
      </c>
    </row>
    <row r="145" s="79" customFormat="1" ht="15" spans="1:14">
      <c r="A145" s="120"/>
      <c r="B145" s="120"/>
      <c r="C145" s="120" t="s">
        <v>114</v>
      </c>
      <c r="D145" s="105">
        <f t="shared" ref="D145:N145" si="40">D144</f>
        <v>0</v>
      </c>
      <c r="E145" s="106">
        <f t="shared" si="40"/>
        <v>0</v>
      </c>
      <c r="F145" s="106">
        <f t="shared" si="40"/>
        <v>0</v>
      </c>
      <c r="G145" s="106">
        <f t="shared" si="40"/>
        <v>0</v>
      </c>
      <c r="H145" s="106">
        <f t="shared" si="40"/>
        <v>0</v>
      </c>
      <c r="I145" s="154">
        <f t="shared" si="40"/>
        <v>0</v>
      </c>
      <c r="J145" s="105">
        <f t="shared" si="40"/>
        <v>0</v>
      </c>
      <c r="K145" s="106">
        <f t="shared" si="40"/>
        <v>0</v>
      </c>
      <c r="L145" s="106">
        <f t="shared" si="40"/>
        <v>0</v>
      </c>
      <c r="M145" s="165">
        <f t="shared" si="40"/>
        <v>2</v>
      </c>
      <c r="N145" s="199">
        <f t="shared" si="40"/>
        <v>8348.95000000019</v>
      </c>
    </row>
    <row r="146" s="79" customFormat="1" ht="15" spans="1:14">
      <c r="A146" s="107"/>
      <c r="B146" s="107"/>
      <c r="C146" s="206" t="s">
        <v>115</v>
      </c>
      <c r="D146" s="123">
        <f t="shared" ref="D146:M146" si="41">D145+D135</f>
        <v>1246821</v>
      </c>
      <c r="E146" s="124">
        <f t="shared" si="41"/>
        <v>60122</v>
      </c>
      <c r="F146" s="124">
        <f t="shared" si="41"/>
        <v>3000</v>
      </c>
      <c r="G146" s="124">
        <f t="shared" si="41"/>
        <v>3900</v>
      </c>
      <c r="H146" s="124">
        <f t="shared" si="41"/>
        <v>2483.72</v>
      </c>
      <c r="I146" s="177">
        <f t="shared" si="41"/>
        <v>1294.59</v>
      </c>
      <c r="J146" s="123">
        <f t="shared" si="41"/>
        <v>1272038</v>
      </c>
      <c r="K146" s="124">
        <f t="shared" si="41"/>
        <v>6000</v>
      </c>
      <c r="L146" s="124">
        <f t="shared" si="41"/>
        <v>4068.2</v>
      </c>
      <c r="M146" s="171">
        <f t="shared" si="41"/>
        <v>27166.16</v>
      </c>
      <c r="N146" s="208">
        <f>SUM(D146:I146)-SUM(J146:M146)</f>
        <v>8348.95000000019</v>
      </c>
    </row>
    <row r="148" s="79" customFormat="1" ht="18.75" spans="1:14">
      <c r="A148" s="218" t="s">
        <v>116</v>
      </c>
      <c r="B148" s="218"/>
      <c r="C148" s="218"/>
      <c r="D148" s="218"/>
      <c r="E148" s="218"/>
      <c r="F148" s="218"/>
      <c r="G148" s="218"/>
      <c r="H148" s="218"/>
      <c r="I148" s="218"/>
      <c r="J148" s="218"/>
      <c r="K148" s="218"/>
      <c r="L148" s="218"/>
      <c r="M148" s="218"/>
      <c r="N148" s="218"/>
    </row>
    <row r="149" s="79" customFormat="1" ht="19.5" spans="1:14">
      <c r="A149" s="218" t="s">
        <v>1</v>
      </c>
      <c r="B149" s="218"/>
      <c r="C149" s="218"/>
      <c r="D149" s="218"/>
      <c r="E149" s="218"/>
      <c r="F149" s="218"/>
      <c r="G149" s="218"/>
      <c r="H149" s="218"/>
      <c r="I149" s="218"/>
      <c r="J149" s="218"/>
      <c r="K149" s="218"/>
      <c r="L149" s="218"/>
      <c r="M149" s="218"/>
      <c r="N149" s="218"/>
    </row>
    <row r="150" s="79" customFormat="1" spans="1:14">
      <c r="A150" s="81"/>
      <c r="B150" s="82" t="s">
        <v>2</v>
      </c>
      <c r="C150" s="82" t="s">
        <v>3</v>
      </c>
      <c r="D150" s="83" t="s">
        <v>4</v>
      </c>
      <c r="E150" s="84"/>
      <c r="F150" s="84"/>
      <c r="G150" s="84"/>
      <c r="H150" s="84"/>
      <c r="I150" s="138"/>
      <c r="J150" s="83" t="s">
        <v>5</v>
      </c>
      <c r="K150" s="84"/>
      <c r="L150" s="84"/>
      <c r="M150" s="139"/>
      <c r="N150" s="82" t="s">
        <v>6</v>
      </c>
    </row>
    <row r="151" s="79" customFormat="1" ht="15" spans="1:14">
      <c r="A151" s="85"/>
      <c r="B151" s="86"/>
      <c r="C151" s="87"/>
      <c r="D151" s="88" t="s">
        <v>7</v>
      </c>
      <c r="E151" s="89" t="s">
        <v>8</v>
      </c>
      <c r="F151" s="89" t="s">
        <v>9</v>
      </c>
      <c r="G151" s="89" t="s">
        <v>10</v>
      </c>
      <c r="H151" s="89" t="s">
        <v>11</v>
      </c>
      <c r="I151" s="141" t="s">
        <v>12</v>
      </c>
      <c r="J151" s="88" t="s">
        <v>13</v>
      </c>
      <c r="K151" s="89" t="s">
        <v>14</v>
      </c>
      <c r="L151" s="89" t="s">
        <v>15</v>
      </c>
      <c r="M151" s="142" t="s">
        <v>16</v>
      </c>
      <c r="N151" s="86"/>
    </row>
    <row r="152" s="79" customFormat="1" spans="1:14">
      <c r="A152" s="90"/>
      <c r="B152" s="91"/>
      <c r="C152" s="92" t="s">
        <v>24</v>
      </c>
      <c r="D152" s="115"/>
      <c r="E152" s="116"/>
      <c r="F152" s="116"/>
      <c r="G152" s="116"/>
      <c r="H152" s="116"/>
      <c r="I152" s="198"/>
      <c r="J152" s="101"/>
      <c r="K152" s="102"/>
      <c r="L152" s="102"/>
      <c r="M152" s="170"/>
      <c r="N152" s="153">
        <f>N146</f>
        <v>8348.95000000019</v>
      </c>
    </row>
    <row r="153" s="79" customFormat="1" spans="1:14">
      <c r="A153" s="90">
        <v>1</v>
      </c>
      <c r="B153" s="91" t="s">
        <v>117</v>
      </c>
      <c r="C153" s="207" t="s">
        <v>19</v>
      </c>
      <c r="D153" s="115"/>
      <c r="E153" s="116"/>
      <c r="F153" s="116"/>
      <c r="G153" s="116"/>
      <c r="H153" s="116"/>
      <c r="I153" s="198"/>
      <c r="J153" s="133"/>
      <c r="K153" s="94"/>
      <c r="L153" s="94"/>
      <c r="M153" s="200">
        <v>2</v>
      </c>
      <c r="N153" s="153">
        <f>N152-M153</f>
        <v>8346.95000000019</v>
      </c>
    </row>
    <row r="154" s="79" customFormat="1" spans="1:14">
      <c r="A154" s="90"/>
      <c r="B154" s="91"/>
      <c r="C154" s="207"/>
      <c r="D154" s="115"/>
      <c r="E154" s="116"/>
      <c r="F154" s="116"/>
      <c r="G154" s="116"/>
      <c r="H154" s="116"/>
      <c r="I154" s="198"/>
      <c r="J154" s="133"/>
      <c r="K154" s="94"/>
      <c r="L154" s="94"/>
      <c r="M154" s="200"/>
      <c r="N154" s="153">
        <f>N153+D154</f>
        <v>8346.95000000019</v>
      </c>
    </row>
    <row r="155" s="79" customFormat="1" ht="15" spans="1:14">
      <c r="A155" s="112"/>
      <c r="B155" s="113"/>
      <c r="C155" s="227"/>
      <c r="D155" s="115"/>
      <c r="E155" s="116"/>
      <c r="F155" s="116"/>
      <c r="G155" s="116"/>
      <c r="H155" s="116"/>
      <c r="I155" s="198"/>
      <c r="J155" s="136"/>
      <c r="K155" s="116"/>
      <c r="L155" s="116"/>
      <c r="M155" s="229"/>
      <c r="N155" s="172">
        <f>N154-J155</f>
        <v>8346.95000000019</v>
      </c>
    </row>
    <row r="156" s="79" customFormat="1" spans="1:14">
      <c r="A156" s="92"/>
      <c r="B156" s="99"/>
      <c r="C156" s="92" t="s">
        <v>20</v>
      </c>
      <c r="D156" s="101">
        <f>SUM(D153:D155)</f>
        <v>0</v>
      </c>
      <c r="E156" s="102">
        <f t="shared" ref="E156:L156" si="42">SUM(E155:E155)</f>
        <v>0</v>
      </c>
      <c r="F156" s="102">
        <f t="shared" si="42"/>
        <v>0</v>
      </c>
      <c r="G156" s="102">
        <f t="shared" si="42"/>
        <v>0</v>
      </c>
      <c r="H156" s="102">
        <f t="shared" si="42"/>
        <v>0</v>
      </c>
      <c r="I156" s="152">
        <f t="shared" si="42"/>
        <v>0</v>
      </c>
      <c r="J156" s="101">
        <f t="shared" si="42"/>
        <v>0</v>
      </c>
      <c r="K156" s="102">
        <f t="shared" si="42"/>
        <v>0</v>
      </c>
      <c r="L156" s="102">
        <f t="shared" si="42"/>
        <v>0</v>
      </c>
      <c r="M156" s="170">
        <f>SUM(M153:M155)</f>
        <v>2</v>
      </c>
      <c r="N156" s="233">
        <f>N152+SUM(D156:I156)-SUM(J156:M156)</f>
        <v>8346.95000000019</v>
      </c>
    </row>
    <row r="157" s="79" customFormat="1" ht="15" spans="1:14">
      <c r="A157" s="120"/>
      <c r="B157" s="120"/>
      <c r="C157" s="120" t="s">
        <v>118</v>
      </c>
      <c r="D157" s="105">
        <f t="shared" ref="D157:N157" si="43">D156</f>
        <v>0</v>
      </c>
      <c r="E157" s="106">
        <f t="shared" si="43"/>
        <v>0</v>
      </c>
      <c r="F157" s="106">
        <f t="shared" si="43"/>
        <v>0</v>
      </c>
      <c r="G157" s="106">
        <f t="shared" si="43"/>
        <v>0</v>
      </c>
      <c r="H157" s="106">
        <f t="shared" si="43"/>
        <v>0</v>
      </c>
      <c r="I157" s="154">
        <f t="shared" si="43"/>
        <v>0</v>
      </c>
      <c r="J157" s="105">
        <f t="shared" si="43"/>
        <v>0</v>
      </c>
      <c r="K157" s="106">
        <f t="shared" si="43"/>
        <v>0</v>
      </c>
      <c r="L157" s="106">
        <f t="shared" si="43"/>
        <v>0</v>
      </c>
      <c r="M157" s="165">
        <f t="shared" si="43"/>
        <v>2</v>
      </c>
      <c r="N157" s="199">
        <f t="shared" si="43"/>
        <v>8346.95000000019</v>
      </c>
    </row>
    <row r="158" s="79" customFormat="1" ht="15" spans="1:14">
      <c r="A158" s="107"/>
      <c r="B158" s="107"/>
      <c r="C158" s="206" t="s">
        <v>119</v>
      </c>
      <c r="D158" s="123">
        <f t="shared" ref="D158:M158" si="44">D157+D146</f>
        <v>1246821</v>
      </c>
      <c r="E158" s="124">
        <f t="shared" si="44"/>
        <v>60122</v>
      </c>
      <c r="F158" s="124">
        <f t="shared" si="44"/>
        <v>3000</v>
      </c>
      <c r="G158" s="124">
        <f t="shared" si="44"/>
        <v>3900</v>
      </c>
      <c r="H158" s="124">
        <f t="shared" si="44"/>
        <v>2483.72</v>
      </c>
      <c r="I158" s="177">
        <f t="shared" si="44"/>
        <v>1294.59</v>
      </c>
      <c r="J158" s="123">
        <f t="shared" si="44"/>
        <v>1272038</v>
      </c>
      <c r="K158" s="124">
        <f t="shared" si="44"/>
        <v>6000</v>
      </c>
      <c r="L158" s="124">
        <f t="shared" si="44"/>
        <v>4068.2</v>
      </c>
      <c r="M158" s="171">
        <f t="shared" si="44"/>
        <v>27168.16</v>
      </c>
      <c r="N158" s="208">
        <f>SUM(D158:I158)-SUM(J158:M158)</f>
        <v>8346.95000000019</v>
      </c>
    </row>
    <row r="160" s="79" customFormat="1" ht="18.75" spans="1:14">
      <c r="A160" s="218" t="s">
        <v>120</v>
      </c>
      <c r="B160" s="218"/>
      <c r="C160" s="218"/>
      <c r="D160" s="218"/>
      <c r="E160" s="218"/>
      <c r="F160" s="218"/>
      <c r="G160" s="218"/>
      <c r="H160" s="218"/>
      <c r="I160" s="218"/>
      <c r="J160" s="218"/>
      <c r="K160" s="218"/>
      <c r="L160" s="218"/>
      <c r="M160" s="218"/>
      <c r="N160" s="218"/>
    </row>
    <row r="161" s="79" customFormat="1" ht="19.5" spans="1:14">
      <c r="A161" s="218" t="s">
        <v>1</v>
      </c>
      <c r="B161" s="218"/>
      <c r="C161" s="218"/>
      <c r="D161" s="218"/>
      <c r="E161" s="218"/>
      <c r="F161" s="218"/>
      <c r="G161" s="218"/>
      <c r="H161" s="218"/>
      <c r="I161" s="218"/>
      <c r="J161" s="218"/>
      <c r="K161" s="218"/>
      <c r="L161" s="218"/>
      <c r="M161" s="218"/>
      <c r="N161" s="218"/>
    </row>
    <row r="162" s="79" customFormat="1" spans="1:14">
      <c r="A162" s="81"/>
      <c r="B162" s="82" t="s">
        <v>2</v>
      </c>
      <c r="C162" s="82" t="s">
        <v>3</v>
      </c>
      <c r="D162" s="83" t="s">
        <v>4</v>
      </c>
      <c r="E162" s="84"/>
      <c r="F162" s="84"/>
      <c r="G162" s="84"/>
      <c r="H162" s="84"/>
      <c r="I162" s="138"/>
      <c r="J162" s="83" t="s">
        <v>5</v>
      </c>
      <c r="K162" s="84"/>
      <c r="L162" s="84"/>
      <c r="M162" s="139"/>
      <c r="N162" s="82" t="s">
        <v>6</v>
      </c>
    </row>
    <row r="163" s="79" customFormat="1" ht="15" spans="1:14">
      <c r="A163" s="85"/>
      <c r="B163" s="86"/>
      <c r="C163" s="87"/>
      <c r="D163" s="88" t="s">
        <v>7</v>
      </c>
      <c r="E163" s="89" t="s">
        <v>8</v>
      </c>
      <c r="F163" s="89" t="s">
        <v>9</v>
      </c>
      <c r="G163" s="89" t="s">
        <v>10</v>
      </c>
      <c r="H163" s="89" t="s">
        <v>11</v>
      </c>
      <c r="I163" s="141" t="s">
        <v>12</v>
      </c>
      <c r="J163" s="88" t="s">
        <v>13</v>
      </c>
      <c r="K163" s="89" t="s">
        <v>14</v>
      </c>
      <c r="L163" s="89" t="s">
        <v>15</v>
      </c>
      <c r="M163" s="142" t="s">
        <v>16</v>
      </c>
      <c r="N163" s="86"/>
    </row>
    <row r="164" s="79" customFormat="1" spans="1:14">
      <c r="A164" s="90"/>
      <c r="B164" s="91"/>
      <c r="C164" s="92" t="s">
        <v>24</v>
      </c>
      <c r="D164" s="115"/>
      <c r="E164" s="116"/>
      <c r="F164" s="116"/>
      <c r="G164" s="116"/>
      <c r="H164" s="116"/>
      <c r="I164" s="198"/>
      <c r="J164" s="101"/>
      <c r="K164" s="102"/>
      <c r="L164" s="102"/>
      <c r="M164" s="170"/>
      <c r="N164" s="153">
        <f>N158</f>
        <v>8346.95000000019</v>
      </c>
    </row>
    <row r="165" s="79" customFormat="1" spans="1:14">
      <c r="A165" s="90">
        <v>1</v>
      </c>
      <c r="B165" s="91" t="s">
        <v>121</v>
      </c>
      <c r="C165" s="227" t="s">
        <v>19</v>
      </c>
      <c r="D165" s="115"/>
      <c r="E165" s="116"/>
      <c r="F165" s="116"/>
      <c r="G165" s="116"/>
      <c r="H165" s="116"/>
      <c r="I165" s="198"/>
      <c r="J165" s="133"/>
      <c r="K165" s="94"/>
      <c r="L165" s="94"/>
      <c r="M165" s="200">
        <v>2</v>
      </c>
      <c r="N165" s="172">
        <f>N164+SUM(D165:I165)-SUM(J165:M165)</f>
        <v>8344.95000000019</v>
      </c>
    </row>
    <row r="166" s="79" customFormat="1" spans="1:14">
      <c r="A166" s="90">
        <f>A165+1</f>
        <v>2</v>
      </c>
      <c r="B166" s="91" t="s">
        <v>122</v>
      </c>
      <c r="C166" s="227" t="s">
        <v>11</v>
      </c>
      <c r="D166" s="115"/>
      <c r="E166" s="116"/>
      <c r="F166" s="116"/>
      <c r="G166" s="116"/>
      <c r="H166" s="116">
        <v>6.33</v>
      </c>
      <c r="I166" s="198"/>
      <c r="J166" s="133"/>
      <c r="K166" s="94"/>
      <c r="L166" s="94"/>
      <c r="M166" s="200"/>
      <c r="N166" s="172">
        <f>N165+SUM(D166:I166)-SUM(J166:M166)</f>
        <v>8351.28000000019</v>
      </c>
    </row>
    <row r="167" s="79" customFormat="1" spans="1:14">
      <c r="A167" s="90"/>
      <c r="B167" s="91"/>
      <c r="C167" s="227"/>
      <c r="D167" s="115"/>
      <c r="E167" s="116"/>
      <c r="F167" s="116"/>
      <c r="G167" s="116"/>
      <c r="H167" s="116"/>
      <c r="I167" s="198"/>
      <c r="J167" s="133"/>
      <c r="K167" s="94"/>
      <c r="L167" s="94"/>
      <c r="M167" s="200"/>
      <c r="N167" s="172">
        <f t="shared" ref="N167:N169" si="45">N166+SUM(D167:I167)-SUM(J167:M167)</f>
        <v>8351.28000000019</v>
      </c>
    </row>
    <row r="168" s="79" customFormat="1" spans="1:14">
      <c r="A168" s="90"/>
      <c r="B168" s="91"/>
      <c r="C168" s="227"/>
      <c r="D168" s="115"/>
      <c r="E168" s="116"/>
      <c r="F168" s="116"/>
      <c r="G168" s="116"/>
      <c r="H168" s="116"/>
      <c r="I168" s="198"/>
      <c r="J168" s="133"/>
      <c r="K168" s="94"/>
      <c r="L168" s="94"/>
      <c r="M168" s="200"/>
      <c r="N168" s="172">
        <f t="shared" si="45"/>
        <v>8351.28000000019</v>
      </c>
    </row>
    <row r="169" s="79" customFormat="1" ht="15" spans="1:14">
      <c r="A169" s="90"/>
      <c r="B169" s="113"/>
      <c r="C169" s="227"/>
      <c r="D169" s="115"/>
      <c r="E169" s="116"/>
      <c r="F169" s="116"/>
      <c r="G169" s="116"/>
      <c r="H169" s="116"/>
      <c r="I169" s="198"/>
      <c r="J169" s="136"/>
      <c r="K169" s="116"/>
      <c r="L169" s="116"/>
      <c r="M169" s="229"/>
      <c r="N169" s="172">
        <f t="shared" si="45"/>
        <v>8351.28000000019</v>
      </c>
    </row>
    <row r="170" s="79" customFormat="1" spans="1:14">
      <c r="A170" s="92"/>
      <c r="B170" s="99"/>
      <c r="C170" s="92" t="s">
        <v>20</v>
      </c>
      <c r="D170" s="101">
        <f t="shared" ref="D170:L170" si="46">SUM(D169:D169)</f>
        <v>0</v>
      </c>
      <c r="E170" s="102">
        <f>SUM(E165:E169)</f>
        <v>0</v>
      </c>
      <c r="F170" s="102">
        <f t="shared" si="46"/>
        <v>0</v>
      </c>
      <c r="G170" s="102">
        <f t="shared" si="46"/>
        <v>0</v>
      </c>
      <c r="H170" s="102">
        <f>SUM(H165:H169)</f>
        <v>6.33</v>
      </c>
      <c r="I170" s="152">
        <f t="shared" si="46"/>
        <v>0</v>
      </c>
      <c r="J170" s="101">
        <f>SUM(J165:J169)</f>
        <v>0</v>
      </c>
      <c r="K170" s="102">
        <f t="shared" si="46"/>
        <v>0</v>
      </c>
      <c r="L170" s="102">
        <f t="shared" si="46"/>
        <v>0</v>
      </c>
      <c r="M170" s="170">
        <f>SUM(M164:M169)</f>
        <v>2</v>
      </c>
      <c r="N170" s="233">
        <f>N164+SUM(D170:I170)-SUM(J170:M170)</f>
        <v>8351.28000000019</v>
      </c>
    </row>
    <row r="171" s="79" customFormat="1" ht="15" spans="1:14">
      <c r="A171" s="120"/>
      <c r="B171" s="120"/>
      <c r="C171" s="120" t="s">
        <v>123</v>
      </c>
      <c r="D171" s="105">
        <f t="shared" ref="D171:N171" si="47">D170</f>
        <v>0</v>
      </c>
      <c r="E171" s="106">
        <f t="shared" si="47"/>
        <v>0</v>
      </c>
      <c r="F171" s="106">
        <f t="shared" si="47"/>
        <v>0</v>
      </c>
      <c r="G171" s="106">
        <f t="shared" si="47"/>
        <v>0</v>
      </c>
      <c r="H171" s="106">
        <f t="shared" si="47"/>
        <v>6.33</v>
      </c>
      <c r="I171" s="154">
        <f t="shared" si="47"/>
        <v>0</v>
      </c>
      <c r="J171" s="105">
        <f t="shared" si="47"/>
        <v>0</v>
      </c>
      <c r="K171" s="106">
        <f t="shared" si="47"/>
        <v>0</v>
      </c>
      <c r="L171" s="106">
        <f t="shared" si="47"/>
        <v>0</v>
      </c>
      <c r="M171" s="165">
        <f t="shared" si="47"/>
        <v>2</v>
      </c>
      <c r="N171" s="199">
        <f t="shared" si="47"/>
        <v>8351.28000000019</v>
      </c>
    </row>
    <row r="172" s="79" customFormat="1" ht="15" spans="1:14">
      <c r="A172" s="107"/>
      <c r="B172" s="107"/>
      <c r="C172" s="206" t="s">
        <v>124</v>
      </c>
      <c r="D172" s="123">
        <f t="shared" ref="D172:M172" si="48">D171+D158</f>
        <v>1246821</v>
      </c>
      <c r="E172" s="124">
        <f t="shared" si="48"/>
        <v>60122</v>
      </c>
      <c r="F172" s="124">
        <f t="shared" si="48"/>
        <v>3000</v>
      </c>
      <c r="G172" s="124">
        <f t="shared" si="48"/>
        <v>3900</v>
      </c>
      <c r="H172" s="124">
        <f t="shared" si="48"/>
        <v>2490.05</v>
      </c>
      <c r="I172" s="177">
        <f t="shared" si="48"/>
        <v>1294.59</v>
      </c>
      <c r="J172" s="123">
        <f t="shared" si="48"/>
        <v>1272038</v>
      </c>
      <c r="K172" s="124">
        <f t="shared" si="48"/>
        <v>6000</v>
      </c>
      <c r="L172" s="124">
        <f t="shared" si="48"/>
        <v>4068.2</v>
      </c>
      <c r="M172" s="171">
        <f t="shared" si="48"/>
        <v>27170.16</v>
      </c>
      <c r="N172" s="208">
        <f>SUM(D172:I172)-SUM(J172:M172)</f>
        <v>8351.28000000026</v>
      </c>
    </row>
    <row r="175" s="79" customFormat="1" spans="1:14">
      <c r="A175" s="111"/>
      <c r="C175" s="79" t="s">
        <v>125</v>
      </c>
      <c r="D175" s="203">
        <f>D8+D18+D30+D40+D50+D61+D72+D90+D134+D145+D157+D171</f>
        <v>72800</v>
      </c>
      <c r="E175" s="203">
        <f t="shared" ref="D175:M175" si="49">E8+E18+E30+E40+E50+E61+E72+E90+E134+E145+E157+E171</f>
        <v>0</v>
      </c>
      <c r="F175" s="203">
        <f t="shared" si="49"/>
        <v>0</v>
      </c>
      <c r="G175" s="203">
        <f t="shared" si="49"/>
        <v>0</v>
      </c>
      <c r="H175" s="203">
        <f t="shared" si="49"/>
        <v>25.36</v>
      </c>
      <c r="I175" s="203">
        <f t="shared" si="49"/>
        <v>1.54</v>
      </c>
      <c r="J175" s="203">
        <f>J8+J18+J30+J40+J50+J61+J72+J90+J134+J145+J157+J171</f>
        <v>70000</v>
      </c>
      <c r="K175" s="203">
        <f t="shared" si="49"/>
        <v>0</v>
      </c>
      <c r="L175" s="203">
        <f t="shared" si="49"/>
        <v>0</v>
      </c>
      <c r="M175" s="203">
        <f t="shared" si="49"/>
        <v>24</v>
      </c>
      <c r="N175" s="203">
        <f>N5+D175+E175+F175+G175+H175+I175-J175-K175-L175-M175</f>
        <v>8351.28</v>
      </c>
    </row>
  </sheetData>
  <mergeCells count="96">
    <mergeCell ref="A1:N1"/>
    <mergeCell ref="A2:N2"/>
    <mergeCell ref="D3:I3"/>
    <mergeCell ref="J3:M3"/>
    <mergeCell ref="A11:N11"/>
    <mergeCell ref="A12:N12"/>
    <mergeCell ref="D13:I13"/>
    <mergeCell ref="J13:M13"/>
    <mergeCell ref="A21:N21"/>
    <mergeCell ref="A22:N22"/>
    <mergeCell ref="D23:I23"/>
    <mergeCell ref="J23:M23"/>
    <mergeCell ref="A33:N33"/>
    <mergeCell ref="A34:N34"/>
    <mergeCell ref="D35:I35"/>
    <mergeCell ref="J35:M35"/>
    <mergeCell ref="A43:N43"/>
    <mergeCell ref="A44:N44"/>
    <mergeCell ref="D45:I45"/>
    <mergeCell ref="J45:M45"/>
    <mergeCell ref="A53:N53"/>
    <mergeCell ref="A54:N54"/>
    <mergeCell ref="D55:I55"/>
    <mergeCell ref="J55:M55"/>
    <mergeCell ref="A64:N64"/>
    <mergeCell ref="A65:N65"/>
    <mergeCell ref="D66:I66"/>
    <mergeCell ref="J66:M66"/>
    <mergeCell ref="A75:N75"/>
    <mergeCell ref="A76:N76"/>
    <mergeCell ref="D77:I77"/>
    <mergeCell ref="J77:M77"/>
    <mergeCell ref="A93:N93"/>
    <mergeCell ref="A94:N94"/>
    <mergeCell ref="D95:I95"/>
    <mergeCell ref="J95:M95"/>
    <mergeCell ref="A137:N137"/>
    <mergeCell ref="A138:N138"/>
    <mergeCell ref="D139:I139"/>
    <mergeCell ref="J139:M139"/>
    <mergeCell ref="A148:N148"/>
    <mergeCell ref="A149:N149"/>
    <mergeCell ref="D150:I150"/>
    <mergeCell ref="J150:M150"/>
    <mergeCell ref="A160:N160"/>
    <mergeCell ref="A161:N161"/>
    <mergeCell ref="D162:I162"/>
    <mergeCell ref="J162:M162"/>
    <mergeCell ref="A3:A4"/>
    <mergeCell ref="A13:A14"/>
    <mergeCell ref="A23:A24"/>
    <mergeCell ref="A35:A36"/>
    <mergeCell ref="A45:A46"/>
    <mergeCell ref="A55:A56"/>
    <mergeCell ref="A66:A67"/>
    <mergeCell ref="A77:A78"/>
    <mergeCell ref="A95:A96"/>
    <mergeCell ref="A139:A140"/>
    <mergeCell ref="A150:A151"/>
    <mergeCell ref="A162:A163"/>
    <mergeCell ref="B3:B4"/>
    <mergeCell ref="B13:B14"/>
    <mergeCell ref="B23:B24"/>
    <mergeCell ref="B35:B36"/>
    <mergeCell ref="B45:B46"/>
    <mergeCell ref="B55:B56"/>
    <mergeCell ref="B66:B67"/>
    <mergeCell ref="B77:B78"/>
    <mergeCell ref="B95:B96"/>
    <mergeCell ref="B139:B140"/>
    <mergeCell ref="B150:B151"/>
    <mergeCell ref="B162:B163"/>
    <mergeCell ref="C3:C4"/>
    <mergeCell ref="C13:C14"/>
    <mergeCell ref="C23:C24"/>
    <mergeCell ref="C35:C36"/>
    <mergeCell ref="C45:C46"/>
    <mergeCell ref="C55:C56"/>
    <mergeCell ref="C66:C67"/>
    <mergeCell ref="C77:C78"/>
    <mergeCell ref="C95:C96"/>
    <mergeCell ref="C139:C140"/>
    <mergeCell ref="C150:C151"/>
    <mergeCell ref="C162:C163"/>
    <mergeCell ref="N3:N4"/>
    <mergeCell ref="N13:N14"/>
    <mergeCell ref="N23:N24"/>
    <mergeCell ref="N35:N36"/>
    <mergeCell ref="N45:N46"/>
    <mergeCell ref="N55:N56"/>
    <mergeCell ref="N66:N67"/>
    <mergeCell ref="N77:N78"/>
    <mergeCell ref="N95:N96"/>
    <mergeCell ref="N139:N140"/>
    <mergeCell ref="N150:N151"/>
    <mergeCell ref="N162:N16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2"/>
  <sheetViews>
    <sheetView workbookViewId="0">
      <selection activeCell="J125" sqref="J125"/>
    </sheetView>
  </sheetViews>
  <sheetFormatPr defaultColWidth="9" defaultRowHeight="14.25"/>
  <cols>
    <col min="1" max="1" width="3.375" style="4" customWidth="1"/>
    <col min="2" max="2" width="8.75" style="3" customWidth="1"/>
    <col min="3" max="3" width="29.875" style="3" customWidth="1"/>
    <col min="4" max="5" width="8.5" style="4" customWidth="1"/>
    <col min="6" max="6" width="6.875" style="4" customWidth="1"/>
    <col min="7" max="7" width="8.625" style="4" customWidth="1"/>
    <col min="8" max="8" width="6.75" style="4" customWidth="1"/>
    <col min="9" max="9" width="9" style="4"/>
    <col min="10" max="10" width="10.125" style="4" customWidth="1"/>
    <col min="11" max="11" width="8.125" style="3" customWidth="1"/>
    <col min="12" max="16384" width="9" style="4"/>
  </cols>
  <sheetData>
    <row r="1" s="1" customFormat="1" ht="18.75" spans="1:10">
      <c r="A1" s="5" t="s">
        <v>126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9.5" spans="1:10">
      <c r="A2" s="5" t="s">
        <v>127</v>
      </c>
      <c r="B2" s="5"/>
      <c r="C2" s="5"/>
      <c r="D2" s="5"/>
      <c r="E2" s="5"/>
      <c r="F2" s="5"/>
      <c r="G2" s="5"/>
      <c r="H2" s="5"/>
      <c r="I2" s="5"/>
      <c r="J2" s="5"/>
    </row>
    <row r="3" s="78" customFormat="1" ht="15.75" customHeight="1" spans="1:14">
      <c r="A3" s="81"/>
      <c r="B3" s="82" t="s">
        <v>2</v>
      </c>
      <c r="C3" s="82" t="s">
        <v>3</v>
      </c>
      <c r="D3" s="83" t="s">
        <v>4</v>
      </c>
      <c r="E3" s="84"/>
      <c r="F3" s="84"/>
      <c r="G3" s="84"/>
      <c r="H3" s="84"/>
      <c r="I3" s="138"/>
      <c r="J3" s="83" t="s">
        <v>5</v>
      </c>
      <c r="K3" s="84"/>
      <c r="L3" s="84"/>
      <c r="M3" s="139"/>
      <c r="N3" s="140" t="s">
        <v>6</v>
      </c>
    </row>
    <row r="4" s="78" customFormat="1" ht="15" spans="1:14">
      <c r="A4" s="85"/>
      <c r="B4" s="86"/>
      <c r="C4" s="86"/>
      <c r="D4" s="88" t="s">
        <v>7</v>
      </c>
      <c r="E4" s="89" t="s">
        <v>8</v>
      </c>
      <c r="F4" s="89" t="s">
        <v>9</v>
      </c>
      <c r="G4" s="89" t="s">
        <v>10</v>
      </c>
      <c r="H4" s="89" t="s">
        <v>11</v>
      </c>
      <c r="I4" s="141" t="s">
        <v>12</v>
      </c>
      <c r="J4" s="88" t="s">
        <v>13</v>
      </c>
      <c r="K4" s="89" t="s">
        <v>14</v>
      </c>
      <c r="L4" s="89" t="s">
        <v>15</v>
      </c>
      <c r="M4" s="142" t="s">
        <v>16</v>
      </c>
      <c r="N4" s="159"/>
    </row>
    <row r="5" s="79" customFormat="1" customHeight="1" spans="1:14">
      <c r="A5" s="90"/>
      <c r="B5" s="131"/>
      <c r="C5" s="119" t="s">
        <v>17</v>
      </c>
      <c r="D5" s="133"/>
      <c r="E5" s="94"/>
      <c r="F5" s="94"/>
      <c r="G5" s="94"/>
      <c r="H5" s="94"/>
      <c r="I5" s="144"/>
      <c r="J5" s="133"/>
      <c r="K5" s="94"/>
      <c r="L5" s="94"/>
      <c r="M5" s="144"/>
      <c r="N5" s="153">
        <v>109813.51</v>
      </c>
    </row>
    <row r="6" s="79" customFormat="1" customHeight="1" spans="1:14">
      <c r="A6" s="90">
        <v>1</v>
      </c>
      <c r="B6" s="131"/>
      <c r="C6" s="135" t="s">
        <v>128</v>
      </c>
      <c r="D6" s="133"/>
      <c r="E6" s="94"/>
      <c r="F6" s="94"/>
      <c r="G6" s="94"/>
      <c r="H6" s="94"/>
      <c r="I6" s="144"/>
      <c r="J6" s="133"/>
      <c r="K6" s="94"/>
      <c r="L6" s="94"/>
      <c r="M6" s="144"/>
      <c r="N6" s="172">
        <f>N5+SUM(D6:I6)-SUM(J6:M6)</f>
        <v>109813.51</v>
      </c>
    </row>
    <row r="7" s="79" customFormat="1" ht="15" customHeight="1" spans="1:14">
      <c r="A7" s="92"/>
      <c r="B7" s="99"/>
      <c r="C7" s="137" t="s">
        <v>20</v>
      </c>
      <c r="D7" s="101">
        <f>SUM(D6:D6)</f>
        <v>0</v>
      </c>
      <c r="E7" s="102">
        <f t="shared" ref="E7:I7" si="0">SUM(E6)</f>
        <v>0</v>
      </c>
      <c r="F7" s="102">
        <f t="shared" si="0"/>
        <v>0</v>
      </c>
      <c r="G7" s="102">
        <f t="shared" si="0"/>
        <v>0</v>
      </c>
      <c r="H7" s="102">
        <f t="shared" si="0"/>
        <v>0</v>
      </c>
      <c r="I7" s="102">
        <f t="shared" si="0"/>
        <v>0</v>
      </c>
      <c r="J7" s="101">
        <f>SUM(J6:J6)</f>
        <v>0</v>
      </c>
      <c r="K7" s="102">
        <f>SUM(K6)</f>
        <v>0</v>
      </c>
      <c r="L7" s="102">
        <f>SUM(L6)</f>
        <v>0</v>
      </c>
      <c r="M7" s="161">
        <f>SUM(M5:M6)</f>
        <v>0</v>
      </c>
      <c r="N7" s="170">
        <f>N5+SUM(D7:I7)-SUM(J7:M7)</f>
        <v>109813.51</v>
      </c>
    </row>
    <row r="8" s="79" customFormat="1" customHeight="1" spans="1:14">
      <c r="A8" s="103"/>
      <c r="B8" s="103"/>
      <c r="C8" s="132" t="s">
        <v>21</v>
      </c>
      <c r="D8" s="121">
        <f t="shared" ref="D8:N8" si="1">D7</f>
        <v>0</v>
      </c>
      <c r="E8" s="122">
        <f t="shared" si="1"/>
        <v>0</v>
      </c>
      <c r="F8" s="122">
        <f t="shared" si="1"/>
        <v>0</v>
      </c>
      <c r="G8" s="122">
        <f t="shared" si="1"/>
        <v>0</v>
      </c>
      <c r="H8" s="122">
        <f t="shared" si="1"/>
        <v>0</v>
      </c>
      <c r="I8" s="163">
        <f t="shared" si="1"/>
        <v>0</v>
      </c>
      <c r="J8" s="105">
        <f t="shared" si="1"/>
        <v>0</v>
      </c>
      <c r="K8" s="164">
        <f t="shared" si="1"/>
        <v>0</v>
      </c>
      <c r="L8" s="164">
        <f t="shared" si="1"/>
        <v>0</v>
      </c>
      <c r="M8" s="165">
        <f t="shared" si="1"/>
        <v>0</v>
      </c>
      <c r="N8" s="163">
        <f t="shared" si="1"/>
        <v>109813.51</v>
      </c>
    </row>
    <row r="9" s="79" customFormat="1" customHeight="1" spans="1:14">
      <c r="A9" s="107"/>
      <c r="B9" s="107"/>
      <c r="C9" s="108" t="s">
        <v>22</v>
      </c>
      <c r="D9" s="123">
        <f>707023+D8</f>
        <v>707023</v>
      </c>
      <c r="E9" s="168">
        <f>182854.57+E8</f>
        <v>182854.57</v>
      </c>
      <c r="F9" s="168">
        <f>6000+F8</f>
        <v>6000</v>
      </c>
      <c r="G9" s="168">
        <f>9749.5+G8</f>
        <v>9749.5</v>
      </c>
      <c r="H9" s="168">
        <f>1121.94+H8</f>
        <v>1121.94</v>
      </c>
      <c r="I9" s="171">
        <f>718.1+I8</f>
        <v>718.1</v>
      </c>
      <c r="J9" s="168">
        <f>716950+J8</f>
        <v>716950</v>
      </c>
      <c r="K9" s="168">
        <f>K8</f>
        <v>0</v>
      </c>
      <c r="L9" s="168">
        <f>10432.5+L8</f>
        <v>10432.5</v>
      </c>
      <c r="M9" s="169">
        <f>70271.1+M8</f>
        <v>70271.1</v>
      </c>
      <c r="N9" s="208">
        <f>SUM(D9:I9)-SUM(J9:M9)</f>
        <v>109813.51</v>
      </c>
    </row>
    <row r="10" s="3" customFormat="1" spans="1:14">
      <c r="A10" s="111"/>
      <c r="B10" s="79"/>
      <c r="C10" s="79"/>
      <c r="D10" s="111"/>
      <c r="E10" s="111"/>
      <c r="F10" s="111"/>
      <c r="G10" s="111"/>
      <c r="H10" s="111"/>
      <c r="I10" s="111"/>
      <c r="J10" s="111"/>
      <c r="K10" s="79"/>
      <c r="L10" s="79"/>
      <c r="M10" s="79"/>
      <c r="N10" s="79"/>
    </row>
    <row r="11" s="1" customFormat="1" ht="18.75" spans="1:10">
      <c r="A11" s="5" t="s">
        <v>129</v>
      </c>
      <c r="B11" s="5"/>
      <c r="C11" s="5"/>
      <c r="D11" s="5"/>
      <c r="E11" s="5"/>
      <c r="F11" s="5"/>
      <c r="G11" s="5"/>
      <c r="H11" s="5"/>
      <c r="I11" s="5"/>
      <c r="J11" s="5"/>
    </row>
    <row r="12" s="1" customFormat="1" ht="19.5" spans="1:10">
      <c r="A12" s="5" t="s">
        <v>127</v>
      </c>
      <c r="B12" s="5"/>
      <c r="C12" s="5"/>
      <c r="D12" s="5"/>
      <c r="E12" s="5"/>
      <c r="F12" s="5"/>
      <c r="G12" s="5"/>
      <c r="H12" s="5"/>
      <c r="I12" s="5"/>
      <c r="J12" s="5"/>
    </row>
    <row r="13" s="78" customFormat="1" ht="15.75" customHeight="1" spans="1:14">
      <c r="A13" s="81"/>
      <c r="B13" s="82" t="s">
        <v>2</v>
      </c>
      <c r="C13" s="82" t="s">
        <v>3</v>
      </c>
      <c r="D13" s="83" t="s">
        <v>4</v>
      </c>
      <c r="E13" s="84"/>
      <c r="F13" s="84"/>
      <c r="G13" s="84"/>
      <c r="H13" s="84"/>
      <c r="I13" s="138"/>
      <c r="J13" s="83" t="s">
        <v>5</v>
      </c>
      <c r="K13" s="84"/>
      <c r="L13" s="84"/>
      <c r="M13" s="139"/>
      <c r="N13" s="140" t="s">
        <v>6</v>
      </c>
    </row>
    <row r="14" s="78" customFormat="1" ht="15" spans="1:14">
      <c r="A14" s="85"/>
      <c r="B14" s="86"/>
      <c r="C14" s="87"/>
      <c r="D14" s="88" t="s">
        <v>7</v>
      </c>
      <c r="E14" s="89" t="s">
        <v>8</v>
      </c>
      <c r="F14" s="89" t="s">
        <v>9</v>
      </c>
      <c r="G14" s="89" t="s">
        <v>10</v>
      </c>
      <c r="H14" s="89" t="s">
        <v>11</v>
      </c>
      <c r="I14" s="141" t="s">
        <v>12</v>
      </c>
      <c r="J14" s="88" t="s">
        <v>13</v>
      </c>
      <c r="K14" s="89" t="s">
        <v>14</v>
      </c>
      <c r="L14" s="89" t="s">
        <v>15</v>
      </c>
      <c r="M14" s="142" t="s">
        <v>16</v>
      </c>
      <c r="N14" s="159"/>
    </row>
    <row r="15" s="79" customFormat="1" customHeight="1" spans="1:14">
      <c r="A15" s="90"/>
      <c r="B15" s="91"/>
      <c r="C15" s="92" t="s">
        <v>24</v>
      </c>
      <c r="D15" s="93"/>
      <c r="E15" s="94"/>
      <c r="F15" s="94"/>
      <c r="G15" s="94"/>
      <c r="H15" s="94"/>
      <c r="I15" s="144"/>
      <c r="J15" s="133"/>
      <c r="K15" s="94"/>
      <c r="L15" s="94"/>
      <c r="M15" s="144"/>
      <c r="N15" s="153">
        <f>N9</f>
        <v>109813.51</v>
      </c>
    </row>
    <row r="16" s="79" customFormat="1" customHeight="1" spans="1:14">
      <c r="A16" s="90">
        <v>1</v>
      </c>
      <c r="B16" s="91" t="s">
        <v>130</v>
      </c>
      <c r="C16" s="128" t="s">
        <v>131</v>
      </c>
      <c r="D16" s="93">
        <v>5000</v>
      </c>
      <c r="E16" s="94"/>
      <c r="F16" s="94"/>
      <c r="G16" s="94"/>
      <c r="H16" s="94"/>
      <c r="I16" s="144"/>
      <c r="J16" s="133"/>
      <c r="K16" s="94"/>
      <c r="L16" s="94"/>
      <c r="M16" s="144"/>
      <c r="N16" s="172">
        <f t="shared" ref="N16:N21" si="2">N15+SUM(D16:I16)-SUM(J16:M16)</f>
        <v>114813.51</v>
      </c>
    </row>
    <row r="17" s="79" customFormat="1" customHeight="1" spans="1:14">
      <c r="A17" s="90">
        <f>A16+1</f>
        <v>2</v>
      </c>
      <c r="B17" s="91" t="s">
        <v>130</v>
      </c>
      <c r="C17" s="128" t="s">
        <v>132</v>
      </c>
      <c r="D17" s="93"/>
      <c r="E17" s="94"/>
      <c r="F17" s="94"/>
      <c r="G17" s="94"/>
      <c r="H17" s="94"/>
      <c r="I17" s="144"/>
      <c r="J17" s="133">
        <v>2000</v>
      </c>
      <c r="K17" s="94"/>
      <c r="L17" s="94"/>
      <c r="M17" s="144"/>
      <c r="N17" s="172">
        <f t="shared" si="2"/>
        <v>112813.51</v>
      </c>
    </row>
    <row r="18" s="79" customFormat="1" customHeight="1" spans="1:14">
      <c r="A18" s="90">
        <f>A17+1</f>
        <v>3</v>
      </c>
      <c r="B18" s="91" t="s">
        <v>133</v>
      </c>
      <c r="C18" s="128" t="s">
        <v>134</v>
      </c>
      <c r="D18" s="93"/>
      <c r="E18" s="94"/>
      <c r="F18" s="94"/>
      <c r="G18" s="94"/>
      <c r="H18" s="94"/>
      <c r="I18" s="144"/>
      <c r="J18" s="133">
        <v>2000</v>
      </c>
      <c r="K18" s="94"/>
      <c r="L18" s="94"/>
      <c r="M18" s="144"/>
      <c r="N18" s="172">
        <f t="shared" si="2"/>
        <v>110813.51</v>
      </c>
    </row>
    <row r="19" s="79" customFormat="1" customHeight="1" spans="1:14">
      <c r="A19" s="90">
        <f>A18+1</f>
        <v>4</v>
      </c>
      <c r="B19" s="91" t="s">
        <v>135</v>
      </c>
      <c r="C19" s="128" t="s">
        <v>136</v>
      </c>
      <c r="D19" s="93"/>
      <c r="E19" s="94"/>
      <c r="F19" s="94"/>
      <c r="G19" s="94"/>
      <c r="H19" s="94"/>
      <c r="I19" s="144"/>
      <c r="J19" s="133">
        <v>2000</v>
      </c>
      <c r="K19" s="94"/>
      <c r="L19" s="94"/>
      <c r="M19" s="144"/>
      <c r="N19" s="172">
        <f t="shared" si="2"/>
        <v>108813.51</v>
      </c>
    </row>
    <row r="20" s="79" customFormat="1" customHeight="1" spans="1:14">
      <c r="A20" s="90">
        <f>A19+1</f>
        <v>5</v>
      </c>
      <c r="B20" s="91"/>
      <c r="C20" s="205"/>
      <c r="D20" s="93"/>
      <c r="E20" s="94"/>
      <c r="F20" s="94"/>
      <c r="G20" s="94"/>
      <c r="H20" s="94"/>
      <c r="I20" s="144"/>
      <c r="J20" s="133"/>
      <c r="K20" s="94"/>
      <c r="L20" s="94"/>
      <c r="M20" s="144"/>
      <c r="N20" s="172">
        <f t="shared" si="2"/>
        <v>108813.51</v>
      </c>
    </row>
    <row r="21" s="79" customFormat="1" customHeight="1" spans="1:14">
      <c r="A21" s="90">
        <f>A20+1</f>
        <v>6</v>
      </c>
      <c r="B21" s="91"/>
      <c r="C21" s="96"/>
      <c r="D21" s="115"/>
      <c r="E21" s="116"/>
      <c r="F21" s="116"/>
      <c r="G21" s="116"/>
      <c r="H21" s="116"/>
      <c r="I21" s="160"/>
      <c r="J21" s="136"/>
      <c r="K21" s="116"/>
      <c r="L21" s="116"/>
      <c r="M21" s="160"/>
      <c r="N21" s="172">
        <f t="shared" si="2"/>
        <v>108813.51</v>
      </c>
    </row>
    <row r="22" s="79" customFormat="1" customHeight="1" spans="1:14">
      <c r="A22" s="92"/>
      <c r="B22" s="99"/>
      <c r="C22" s="100" t="s">
        <v>20</v>
      </c>
      <c r="D22" s="101">
        <f>SUM(D16:D21)</f>
        <v>5000</v>
      </c>
      <c r="E22" s="102">
        <f>SUM(E21:E21)</f>
        <v>0</v>
      </c>
      <c r="F22" s="102">
        <f>SUM(F21:F21)</f>
        <v>0</v>
      </c>
      <c r="G22" s="102">
        <f>SUM(G21:G21)</f>
        <v>0</v>
      </c>
      <c r="H22" s="102">
        <f>SUM(H21:H21)</f>
        <v>0</v>
      </c>
      <c r="I22" s="161">
        <f>SUM(I21:I21)</f>
        <v>0</v>
      </c>
      <c r="J22" s="101">
        <f>SUM(J16:J21)</f>
        <v>6000</v>
      </c>
      <c r="K22" s="102">
        <f>SUM(K21:K21)</f>
        <v>0</v>
      </c>
      <c r="L22" s="102">
        <f>SUM(L21:L21)</f>
        <v>0</v>
      </c>
      <c r="M22" s="161">
        <f>SUM(M21:M21)</f>
        <v>0</v>
      </c>
      <c r="N22" s="170">
        <f>N15+SUM(D22:I22)-SUM(J22:M22)</f>
        <v>108813.51</v>
      </c>
    </row>
    <row r="23" s="79" customFormat="1" customHeight="1" spans="1:14">
      <c r="A23" s="103"/>
      <c r="B23" s="103"/>
      <c r="C23" s="132" t="s">
        <v>26</v>
      </c>
      <c r="D23" s="121">
        <f t="shared" ref="D23:N23" si="3">D22</f>
        <v>5000</v>
      </c>
      <c r="E23" s="122">
        <f t="shared" si="3"/>
        <v>0</v>
      </c>
      <c r="F23" s="122">
        <f t="shared" si="3"/>
        <v>0</v>
      </c>
      <c r="G23" s="122">
        <f t="shared" si="3"/>
        <v>0</v>
      </c>
      <c r="H23" s="122">
        <f t="shared" si="3"/>
        <v>0</v>
      </c>
      <c r="I23" s="163">
        <f t="shared" si="3"/>
        <v>0</v>
      </c>
      <c r="J23" s="105">
        <f t="shared" si="3"/>
        <v>6000</v>
      </c>
      <c r="K23" s="164">
        <f t="shared" si="3"/>
        <v>0</v>
      </c>
      <c r="L23" s="164">
        <f t="shared" si="3"/>
        <v>0</v>
      </c>
      <c r="M23" s="165">
        <f t="shared" si="3"/>
        <v>0</v>
      </c>
      <c r="N23" s="163">
        <f t="shared" si="3"/>
        <v>108813.51</v>
      </c>
    </row>
    <row r="24" s="79" customFormat="1" customHeight="1" spans="1:14">
      <c r="A24" s="107"/>
      <c r="B24" s="107"/>
      <c r="C24" s="206" t="s">
        <v>27</v>
      </c>
      <c r="D24" s="123">
        <f t="shared" ref="D24:M24" si="4">D23+D9</f>
        <v>712023</v>
      </c>
      <c r="E24" s="124">
        <f t="shared" si="4"/>
        <v>182854.57</v>
      </c>
      <c r="F24" s="124">
        <f t="shared" si="4"/>
        <v>6000</v>
      </c>
      <c r="G24" s="124">
        <f t="shared" si="4"/>
        <v>9749.5</v>
      </c>
      <c r="H24" s="124">
        <f t="shared" si="4"/>
        <v>1121.94</v>
      </c>
      <c r="I24" s="167">
        <f t="shared" si="4"/>
        <v>718.1</v>
      </c>
      <c r="J24" s="168">
        <f t="shared" si="4"/>
        <v>722950</v>
      </c>
      <c r="K24" s="168">
        <f t="shared" si="4"/>
        <v>0</v>
      </c>
      <c r="L24" s="168">
        <f t="shared" si="4"/>
        <v>10432.5</v>
      </c>
      <c r="M24" s="169">
        <f t="shared" si="4"/>
        <v>70271.1</v>
      </c>
      <c r="N24" s="208">
        <f>SUM(D24:I24)-SUM(J24:M24)</f>
        <v>108813.51</v>
      </c>
    </row>
    <row r="25" s="3" customFormat="1" spans="1:14">
      <c r="A25" s="111"/>
      <c r="B25" s="79"/>
      <c r="C25" s="79"/>
      <c r="D25" s="111"/>
      <c r="E25" s="111"/>
      <c r="F25" s="111"/>
      <c r="G25" s="111"/>
      <c r="H25" s="111"/>
      <c r="I25" s="111"/>
      <c r="J25" s="111"/>
      <c r="K25" s="79"/>
      <c r="L25" s="79"/>
      <c r="M25" s="79"/>
      <c r="N25" s="79"/>
    </row>
    <row r="26" s="1" customFormat="1" ht="18.75" spans="1:10">
      <c r="A26" s="5" t="s">
        <v>137</v>
      </c>
      <c r="B26" s="5"/>
      <c r="C26" s="5"/>
      <c r="D26" s="5"/>
      <c r="E26" s="5"/>
      <c r="F26" s="5"/>
      <c r="G26" s="5"/>
      <c r="H26" s="5"/>
      <c r="I26" s="5"/>
      <c r="J26" s="5"/>
    </row>
    <row r="27" s="1" customFormat="1" ht="19.5" spans="1:10">
      <c r="A27" s="5" t="s">
        <v>127</v>
      </c>
      <c r="B27" s="5"/>
      <c r="C27" s="5"/>
      <c r="D27" s="5"/>
      <c r="E27" s="5"/>
      <c r="F27" s="5"/>
      <c r="G27" s="5"/>
      <c r="H27" s="5"/>
      <c r="I27" s="5"/>
      <c r="J27" s="5"/>
    </row>
    <row r="28" s="78" customFormat="1" ht="15.75" customHeight="1" spans="1:14">
      <c r="A28" s="81"/>
      <c r="B28" s="82" t="s">
        <v>2</v>
      </c>
      <c r="C28" s="82" t="s">
        <v>3</v>
      </c>
      <c r="D28" s="83" t="s">
        <v>4</v>
      </c>
      <c r="E28" s="84"/>
      <c r="F28" s="84"/>
      <c r="G28" s="84"/>
      <c r="H28" s="84"/>
      <c r="I28" s="138"/>
      <c r="J28" s="83" t="s">
        <v>5</v>
      </c>
      <c r="K28" s="84"/>
      <c r="L28" s="84"/>
      <c r="M28" s="139"/>
      <c r="N28" s="140" t="s">
        <v>6</v>
      </c>
    </row>
    <row r="29" s="78" customFormat="1" ht="15" spans="1:14">
      <c r="A29" s="85"/>
      <c r="B29" s="86"/>
      <c r="C29" s="87"/>
      <c r="D29" s="88" t="s">
        <v>7</v>
      </c>
      <c r="E29" s="89" t="s">
        <v>8</v>
      </c>
      <c r="F29" s="89" t="s">
        <v>9</v>
      </c>
      <c r="G29" s="89" t="s">
        <v>10</v>
      </c>
      <c r="H29" s="89" t="s">
        <v>11</v>
      </c>
      <c r="I29" s="141" t="s">
        <v>12</v>
      </c>
      <c r="J29" s="88" t="s">
        <v>13</v>
      </c>
      <c r="K29" s="89" t="s">
        <v>14</v>
      </c>
      <c r="L29" s="89" t="s">
        <v>15</v>
      </c>
      <c r="M29" s="142" t="s">
        <v>16</v>
      </c>
      <c r="N29" s="159"/>
    </row>
    <row r="30" s="79" customFormat="1" customHeight="1" spans="1:14">
      <c r="A30" s="90"/>
      <c r="B30" s="91"/>
      <c r="C30" s="92" t="s">
        <v>24</v>
      </c>
      <c r="D30" s="93"/>
      <c r="E30" s="94"/>
      <c r="F30" s="94"/>
      <c r="G30" s="94"/>
      <c r="H30" s="94"/>
      <c r="I30" s="144"/>
      <c r="J30" s="133"/>
      <c r="K30" s="94"/>
      <c r="L30" s="94"/>
      <c r="M30" s="144"/>
      <c r="N30" s="153">
        <f>N24</f>
        <v>108813.51</v>
      </c>
    </row>
    <row r="31" s="79" customFormat="1" customHeight="1" spans="1:14">
      <c r="A31" s="90">
        <v>1</v>
      </c>
      <c r="B31" s="91" t="s">
        <v>138</v>
      </c>
      <c r="C31" s="95" t="s">
        <v>139</v>
      </c>
      <c r="D31" s="93"/>
      <c r="E31" s="94"/>
      <c r="F31" s="94"/>
      <c r="G31" s="94"/>
      <c r="H31" s="94"/>
      <c r="I31" s="144"/>
      <c r="J31" s="133"/>
      <c r="K31" s="94"/>
      <c r="L31" s="94"/>
      <c r="M31" s="144"/>
      <c r="N31" s="153">
        <f>N30+H31</f>
        <v>108813.51</v>
      </c>
    </row>
    <row r="32" s="79" customFormat="1" customHeight="1" spans="1:14">
      <c r="A32" s="90">
        <f>A31+1</f>
        <v>2</v>
      </c>
      <c r="B32" s="91" t="s">
        <v>140</v>
      </c>
      <c r="C32" s="128" t="s">
        <v>141</v>
      </c>
      <c r="D32" s="93"/>
      <c r="E32" s="94"/>
      <c r="F32" s="94"/>
      <c r="G32" s="94"/>
      <c r="H32" s="94"/>
      <c r="I32" s="144"/>
      <c r="J32" s="133">
        <v>1000</v>
      </c>
      <c r="K32" s="94"/>
      <c r="L32" s="94"/>
      <c r="M32" s="144"/>
      <c r="N32" s="153">
        <f>N31-J32</f>
        <v>107813.51</v>
      </c>
    </row>
    <row r="33" s="79" customFormat="1" customHeight="1" spans="1:14">
      <c r="A33" s="90">
        <f t="shared" ref="A33" si="5">A32+1</f>
        <v>3</v>
      </c>
      <c r="B33" s="91" t="s">
        <v>32</v>
      </c>
      <c r="C33" s="128" t="s">
        <v>33</v>
      </c>
      <c r="D33" s="93"/>
      <c r="E33" s="94"/>
      <c r="F33" s="94"/>
      <c r="G33" s="94"/>
      <c r="H33" s="94">
        <v>16.7</v>
      </c>
      <c r="I33" s="144"/>
      <c r="J33" s="133">
        <v>2000</v>
      </c>
      <c r="K33" s="94"/>
      <c r="L33" s="94"/>
      <c r="M33" s="144"/>
      <c r="N33" s="153">
        <f t="shared" ref="N33:N35" si="6">N32-J33</f>
        <v>105813.51</v>
      </c>
    </row>
    <row r="34" s="79" customFormat="1" customHeight="1" spans="1:14">
      <c r="A34" s="90"/>
      <c r="B34" s="91"/>
      <c r="C34" s="128"/>
      <c r="D34" s="93"/>
      <c r="E34" s="94"/>
      <c r="F34" s="94"/>
      <c r="G34" s="94"/>
      <c r="H34" s="94"/>
      <c r="I34" s="144"/>
      <c r="J34" s="133"/>
      <c r="K34" s="94"/>
      <c r="L34" s="94"/>
      <c r="M34" s="144"/>
      <c r="N34" s="153">
        <f t="shared" si="6"/>
        <v>105813.51</v>
      </c>
    </row>
    <row r="35" s="79" customFormat="1" customHeight="1" spans="1:14">
      <c r="A35" s="90"/>
      <c r="B35" s="91"/>
      <c r="C35" s="130"/>
      <c r="D35" s="115"/>
      <c r="E35" s="116"/>
      <c r="F35" s="116"/>
      <c r="G35" s="116"/>
      <c r="H35" s="116"/>
      <c r="I35" s="160"/>
      <c r="J35" s="136"/>
      <c r="K35" s="116"/>
      <c r="L35" s="116"/>
      <c r="M35" s="160"/>
      <c r="N35" s="153">
        <f t="shared" si="6"/>
        <v>105813.51</v>
      </c>
    </row>
    <row r="36" s="79" customFormat="1" customHeight="1" spans="1:14">
      <c r="A36" s="92"/>
      <c r="B36" s="99"/>
      <c r="C36" s="173" t="s">
        <v>20</v>
      </c>
      <c r="D36" s="101">
        <f t="shared" ref="D36:M36" si="7">SUM(D35:D35)</f>
        <v>0</v>
      </c>
      <c r="E36" s="102">
        <f t="shared" si="7"/>
        <v>0</v>
      </c>
      <c r="F36" s="102">
        <f t="shared" si="7"/>
        <v>0</v>
      </c>
      <c r="G36" s="102">
        <f t="shared" si="7"/>
        <v>0</v>
      </c>
      <c r="H36" s="102">
        <f>SUM(H31:H35)</f>
        <v>16.7</v>
      </c>
      <c r="I36" s="161">
        <f t="shared" si="7"/>
        <v>0</v>
      </c>
      <c r="J36" s="209">
        <f>SUM(J31:J35)</f>
        <v>3000</v>
      </c>
      <c r="K36" s="102">
        <f t="shared" si="7"/>
        <v>0</v>
      </c>
      <c r="L36" s="102">
        <f t="shared" si="7"/>
        <v>0</v>
      </c>
      <c r="M36" s="161">
        <f t="shared" si="7"/>
        <v>0</v>
      </c>
      <c r="N36" s="170">
        <f>N30+SUM(D36:I36)-SUM(J36:M36)</f>
        <v>105830.21</v>
      </c>
    </row>
    <row r="37" s="79" customFormat="1" customHeight="1" spans="1:14">
      <c r="A37" s="103"/>
      <c r="B37" s="103"/>
      <c r="C37" s="104" t="s">
        <v>34</v>
      </c>
      <c r="D37" s="105">
        <f t="shared" ref="D37:N37" si="8">D36</f>
        <v>0</v>
      </c>
      <c r="E37" s="106">
        <f t="shared" si="8"/>
        <v>0</v>
      </c>
      <c r="F37" s="106">
        <f t="shared" si="8"/>
        <v>0</v>
      </c>
      <c r="G37" s="106">
        <f t="shared" si="8"/>
        <v>0</v>
      </c>
      <c r="H37" s="106">
        <f t="shared" si="8"/>
        <v>16.7</v>
      </c>
      <c r="I37" s="178">
        <f t="shared" si="8"/>
        <v>0</v>
      </c>
      <c r="J37" s="122">
        <f t="shared" si="8"/>
        <v>3000</v>
      </c>
      <c r="K37" s="122">
        <f t="shared" si="8"/>
        <v>0</v>
      </c>
      <c r="L37" s="122">
        <f t="shared" si="8"/>
        <v>0</v>
      </c>
      <c r="M37" s="163">
        <f t="shared" si="8"/>
        <v>0</v>
      </c>
      <c r="N37" s="163">
        <f t="shared" si="8"/>
        <v>105830.21</v>
      </c>
    </row>
    <row r="38" s="79" customFormat="1" customHeight="1" spans="1:14">
      <c r="A38" s="107"/>
      <c r="B38" s="107"/>
      <c r="C38" s="206" t="s">
        <v>35</v>
      </c>
      <c r="D38" s="109">
        <f t="shared" ref="D38:M38" si="9">D37+D24</f>
        <v>712023</v>
      </c>
      <c r="E38" s="174">
        <f t="shared" si="9"/>
        <v>182854.57</v>
      </c>
      <c r="F38" s="174">
        <f t="shared" si="9"/>
        <v>6000</v>
      </c>
      <c r="G38" s="174">
        <f t="shared" si="9"/>
        <v>9749.5</v>
      </c>
      <c r="H38" s="174">
        <f t="shared" si="9"/>
        <v>1138.64</v>
      </c>
      <c r="I38" s="180">
        <f t="shared" si="9"/>
        <v>718.1</v>
      </c>
      <c r="J38" s="123">
        <f t="shared" si="9"/>
        <v>725950</v>
      </c>
      <c r="K38" s="124">
        <f t="shared" si="9"/>
        <v>0</v>
      </c>
      <c r="L38" s="124">
        <f t="shared" si="9"/>
        <v>10432.5</v>
      </c>
      <c r="M38" s="167">
        <f t="shared" si="9"/>
        <v>70271.1</v>
      </c>
      <c r="N38" s="171">
        <f>SUM(D38:I38)-SUM(J38:M38)</f>
        <v>105830.21</v>
      </c>
    </row>
    <row r="39" s="3" customFormat="1" spans="1:14">
      <c r="A39" s="111"/>
      <c r="B39" s="79"/>
      <c r="C39" s="79"/>
      <c r="D39" s="111"/>
      <c r="E39" s="111"/>
      <c r="F39" s="111"/>
      <c r="G39" s="111"/>
      <c r="H39" s="111"/>
      <c r="I39" s="111"/>
      <c r="J39" s="111"/>
      <c r="K39" s="79"/>
      <c r="L39" s="79"/>
      <c r="M39" s="79"/>
      <c r="N39" s="79"/>
    </row>
    <row r="40" s="1" customFormat="1" ht="18.75" spans="1:10">
      <c r="A40" s="5" t="s">
        <v>142</v>
      </c>
      <c r="B40" s="5"/>
      <c r="C40" s="5"/>
      <c r="D40" s="5"/>
      <c r="E40" s="5"/>
      <c r="F40" s="5"/>
      <c r="G40" s="5"/>
      <c r="H40" s="5"/>
      <c r="I40" s="5"/>
      <c r="J40" s="5"/>
    </row>
    <row r="41" s="1" customFormat="1" ht="19.5" spans="1:10">
      <c r="A41" s="5" t="s">
        <v>127</v>
      </c>
      <c r="B41" s="5"/>
      <c r="C41" s="5"/>
      <c r="D41" s="5"/>
      <c r="E41" s="5"/>
      <c r="F41" s="5"/>
      <c r="G41" s="5"/>
      <c r="H41" s="5"/>
      <c r="I41" s="5"/>
      <c r="J41" s="5"/>
    </row>
    <row r="42" s="78" customFormat="1" ht="15.75" customHeight="1" spans="1:14">
      <c r="A42" s="81"/>
      <c r="B42" s="82" t="s">
        <v>2</v>
      </c>
      <c r="C42" s="82" t="s">
        <v>3</v>
      </c>
      <c r="D42" s="83" t="s">
        <v>4</v>
      </c>
      <c r="E42" s="84"/>
      <c r="F42" s="84"/>
      <c r="G42" s="84"/>
      <c r="H42" s="84"/>
      <c r="I42" s="138"/>
      <c r="J42" s="83" t="s">
        <v>5</v>
      </c>
      <c r="K42" s="84"/>
      <c r="L42" s="84"/>
      <c r="M42" s="139"/>
      <c r="N42" s="140" t="s">
        <v>6</v>
      </c>
    </row>
    <row r="43" s="78" customFormat="1" ht="15" spans="1:14">
      <c r="A43" s="85"/>
      <c r="B43" s="86"/>
      <c r="C43" s="86"/>
      <c r="D43" s="88" t="s">
        <v>7</v>
      </c>
      <c r="E43" s="89" t="s">
        <v>8</v>
      </c>
      <c r="F43" s="89" t="s">
        <v>9</v>
      </c>
      <c r="G43" s="89" t="s">
        <v>10</v>
      </c>
      <c r="H43" s="89" t="s">
        <v>11</v>
      </c>
      <c r="I43" s="141" t="s">
        <v>12</v>
      </c>
      <c r="J43" s="88" t="s">
        <v>13</v>
      </c>
      <c r="K43" s="89" t="s">
        <v>14</v>
      </c>
      <c r="L43" s="89" t="s">
        <v>15</v>
      </c>
      <c r="M43" s="142" t="s">
        <v>16</v>
      </c>
      <c r="N43" s="159"/>
    </row>
    <row r="44" s="79" customFormat="1" customHeight="1" spans="1:14">
      <c r="A44" s="90"/>
      <c r="B44" s="131"/>
      <c r="C44" s="92" t="s">
        <v>24</v>
      </c>
      <c r="D44" s="133"/>
      <c r="E44" s="94"/>
      <c r="F44" s="94"/>
      <c r="G44" s="94"/>
      <c r="H44" s="94"/>
      <c r="I44" s="144"/>
      <c r="J44" s="133"/>
      <c r="K44" s="94"/>
      <c r="L44" s="94"/>
      <c r="M44" s="144"/>
      <c r="N44" s="153">
        <f>N37</f>
        <v>105830.21</v>
      </c>
    </row>
    <row r="45" s="79" customFormat="1" customHeight="1" spans="1:14">
      <c r="A45" s="90">
        <v>1</v>
      </c>
      <c r="B45" s="131" t="s">
        <v>143</v>
      </c>
      <c r="C45" s="207" t="s">
        <v>144</v>
      </c>
      <c r="D45" s="133"/>
      <c r="E45" s="94"/>
      <c r="F45" s="94"/>
      <c r="G45" s="94"/>
      <c r="H45" s="94"/>
      <c r="I45" s="144"/>
      <c r="J45" s="133"/>
      <c r="K45" s="94"/>
      <c r="L45" s="94"/>
      <c r="M45" s="144">
        <v>10</v>
      </c>
      <c r="N45" s="153">
        <f>N44+D45</f>
        <v>105830.21</v>
      </c>
    </row>
    <row r="46" s="79" customFormat="1" customHeight="1" spans="1:14">
      <c r="A46" s="112">
        <v>2</v>
      </c>
      <c r="B46" s="134"/>
      <c r="C46" s="135"/>
      <c r="D46" s="136"/>
      <c r="E46" s="116"/>
      <c r="F46" s="116"/>
      <c r="G46" s="116"/>
      <c r="H46" s="116"/>
      <c r="I46" s="160"/>
      <c r="J46" s="136"/>
      <c r="K46" s="116"/>
      <c r="L46" s="116"/>
      <c r="M46" s="160"/>
      <c r="N46" s="172">
        <f>N44+SUM(D46:I46)-SUM(J46:M46)</f>
        <v>105830.21</v>
      </c>
    </row>
    <row r="47" s="79" customFormat="1" customHeight="1" spans="1:14">
      <c r="A47" s="92"/>
      <c r="B47" s="99"/>
      <c r="C47" s="137" t="s">
        <v>20</v>
      </c>
      <c r="D47" s="101">
        <f>SUM(D45:D46)</f>
        <v>0</v>
      </c>
      <c r="E47" s="102">
        <f t="shared" ref="E47:L47" si="10">SUM(E46:E46)</f>
        <v>0</v>
      </c>
      <c r="F47" s="102">
        <f t="shared" si="10"/>
        <v>0</v>
      </c>
      <c r="G47" s="102">
        <f t="shared" si="10"/>
        <v>0</v>
      </c>
      <c r="H47" s="102">
        <f t="shared" si="10"/>
        <v>0</v>
      </c>
      <c r="I47" s="161">
        <f t="shared" si="10"/>
        <v>0</v>
      </c>
      <c r="J47" s="101">
        <f t="shared" si="10"/>
        <v>0</v>
      </c>
      <c r="K47" s="102">
        <f t="shared" si="10"/>
        <v>0</v>
      </c>
      <c r="L47" s="102">
        <f t="shared" si="10"/>
        <v>0</v>
      </c>
      <c r="M47" s="161">
        <f>SUM(M45:M46)</f>
        <v>10</v>
      </c>
      <c r="N47" s="170">
        <f>N44+SUM(D47:I47)-SUM(J47:M47)</f>
        <v>105820.21</v>
      </c>
    </row>
    <row r="48" s="79" customFormat="1" customHeight="1" spans="1:14">
      <c r="A48" s="103"/>
      <c r="B48" s="103"/>
      <c r="C48" s="132" t="s">
        <v>38</v>
      </c>
      <c r="D48" s="121">
        <f t="shared" ref="D48:N48" si="11">D47</f>
        <v>0</v>
      </c>
      <c r="E48" s="122">
        <f t="shared" si="11"/>
        <v>0</v>
      </c>
      <c r="F48" s="122">
        <f t="shared" si="11"/>
        <v>0</v>
      </c>
      <c r="G48" s="122">
        <f t="shared" si="11"/>
        <v>0</v>
      </c>
      <c r="H48" s="122">
        <f t="shared" si="11"/>
        <v>0</v>
      </c>
      <c r="I48" s="163">
        <f t="shared" si="11"/>
        <v>0</v>
      </c>
      <c r="J48" s="121">
        <f t="shared" si="11"/>
        <v>0</v>
      </c>
      <c r="K48" s="122">
        <f t="shared" si="11"/>
        <v>0</v>
      </c>
      <c r="L48" s="122">
        <f t="shared" si="11"/>
        <v>0</v>
      </c>
      <c r="M48" s="163">
        <f t="shared" si="11"/>
        <v>10</v>
      </c>
      <c r="N48" s="163">
        <f t="shared" si="11"/>
        <v>105820.21</v>
      </c>
    </row>
    <row r="49" s="79" customFormat="1" customHeight="1" spans="1:14">
      <c r="A49" s="107"/>
      <c r="B49" s="107"/>
      <c r="C49" s="206" t="s">
        <v>39</v>
      </c>
      <c r="D49" s="123">
        <f t="shared" ref="D49:M49" si="12">D48+D38</f>
        <v>712023</v>
      </c>
      <c r="E49" s="124">
        <f t="shared" si="12"/>
        <v>182854.57</v>
      </c>
      <c r="F49" s="124">
        <f t="shared" si="12"/>
        <v>6000</v>
      </c>
      <c r="G49" s="124">
        <f t="shared" si="12"/>
        <v>9749.5</v>
      </c>
      <c r="H49" s="124">
        <f t="shared" si="12"/>
        <v>1138.64</v>
      </c>
      <c r="I49" s="167">
        <f t="shared" si="12"/>
        <v>718.1</v>
      </c>
      <c r="J49" s="123">
        <f t="shared" si="12"/>
        <v>725950</v>
      </c>
      <c r="K49" s="124">
        <f t="shared" si="12"/>
        <v>0</v>
      </c>
      <c r="L49" s="124">
        <f t="shared" si="12"/>
        <v>10432.5</v>
      </c>
      <c r="M49" s="167">
        <f t="shared" si="12"/>
        <v>70281.1</v>
      </c>
      <c r="N49" s="171">
        <f>SUM(D49:I49)-SUM(J49:M49)</f>
        <v>105820.21</v>
      </c>
    </row>
    <row r="50" s="3" customFormat="1" spans="1:14">
      <c r="A50" s="111"/>
      <c r="B50" s="79"/>
      <c r="C50" s="79"/>
      <c r="D50" s="111"/>
      <c r="E50" s="111"/>
      <c r="F50" s="111"/>
      <c r="G50" s="111"/>
      <c r="H50" s="111"/>
      <c r="I50" s="111"/>
      <c r="J50" s="111"/>
      <c r="K50" s="79"/>
      <c r="L50" s="79"/>
      <c r="M50" s="79"/>
      <c r="N50" s="79"/>
    </row>
    <row r="51" s="1" customFormat="1" ht="18.75" spans="1:10">
      <c r="A51" s="5" t="s">
        <v>145</v>
      </c>
      <c r="B51" s="5"/>
      <c r="C51" s="5"/>
      <c r="D51" s="5"/>
      <c r="E51" s="5"/>
      <c r="F51" s="5"/>
      <c r="G51" s="5"/>
      <c r="H51" s="5"/>
      <c r="I51" s="5"/>
      <c r="J51" s="5"/>
    </row>
    <row r="52" s="1" customFormat="1" ht="19.5" spans="1:10">
      <c r="A52" s="5" t="s">
        <v>127</v>
      </c>
      <c r="B52" s="5"/>
      <c r="C52" s="5"/>
      <c r="D52" s="5"/>
      <c r="E52" s="5"/>
      <c r="F52" s="5"/>
      <c r="G52" s="5"/>
      <c r="H52" s="5"/>
      <c r="I52" s="5"/>
      <c r="J52" s="5"/>
    </row>
    <row r="53" s="78" customFormat="1" ht="15.75" customHeight="1" spans="1:14">
      <c r="A53" s="81"/>
      <c r="B53" s="82" t="s">
        <v>2</v>
      </c>
      <c r="C53" s="82" t="s">
        <v>3</v>
      </c>
      <c r="D53" s="83" t="s">
        <v>4</v>
      </c>
      <c r="E53" s="84"/>
      <c r="F53" s="84"/>
      <c r="G53" s="84"/>
      <c r="H53" s="84"/>
      <c r="I53" s="138"/>
      <c r="J53" s="83" t="s">
        <v>5</v>
      </c>
      <c r="K53" s="84"/>
      <c r="L53" s="84"/>
      <c r="M53" s="139"/>
      <c r="N53" s="140" t="s">
        <v>6</v>
      </c>
    </row>
    <row r="54" s="78" customFormat="1" ht="15" spans="1:14">
      <c r="A54" s="85"/>
      <c r="B54" s="86"/>
      <c r="C54" s="86"/>
      <c r="D54" s="88" t="s">
        <v>7</v>
      </c>
      <c r="E54" s="89" t="s">
        <v>8</v>
      </c>
      <c r="F54" s="89" t="s">
        <v>9</v>
      </c>
      <c r="G54" s="89" t="s">
        <v>10</v>
      </c>
      <c r="H54" s="89" t="s">
        <v>11</v>
      </c>
      <c r="I54" s="141" t="s">
        <v>12</v>
      </c>
      <c r="J54" s="88" t="s">
        <v>13</v>
      </c>
      <c r="K54" s="89" t="s">
        <v>14</v>
      </c>
      <c r="L54" s="89" t="s">
        <v>15</v>
      </c>
      <c r="M54" s="142" t="s">
        <v>16</v>
      </c>
      <c r="N54" s="159"/>
    </row>
    <row r="55" s="79" customFormat="1" customHeight="1" spans="1:14">
      <c r="A55" s="90"/>
      <c r="B55" s="131"/>
      <c r="C55" s="92" t="s">
        <v>24</v>
      </c>
      <c r="D55" s="133"/>
      <c r="E55" s="94"/>
      <c r="F55" s="94"/>
      <c r="G55" s="94"/>
      <c r="H55" s="94"/>
      <c r="I55" s="144"/>
      <c r="J55" s="133"/>
      <c r="K55" s="94"/>
      <c r="L55" s="94"/>
      <c r="M55" s="144"/>
      <c r="N55" s="153">
        <f>N49</f>
        <v>105820.21</v>
      </c>
    </row>
    <row r="56" s="79" customFormat="1" customHeight="1" spans="1:14">
      <c r="A56" s="112">
        <v>1</v>
      </c>
      <c r="B56" s="134"/>
      <c r="C56" s="135" t="s">
        <v>128</v>
      </c>
      <c r="D56" s="136"/>
      <c r="E56" s="116"/>
      <c r="F56" s="116"/>
      <c r="G56" s="116"/>
      <c r="H56" s="116"/>
      <c r="I56" s="160"/>
      <c r="J56" s="136"/>
      <c r="K56" s="116"/>
      <c r="L56" s="116"/>
      <c r="M56" s="160"/>
      <c r="N56" s="172">
        <f>N55+SUM(D56:I56)-SUM(J56:M56)</f>
        <v>105820.21</v>
      </c>
    </row>
    <row r="57" s="79" customFormat="1" customHeight="1" spans="1:14">
      <c r="A57" s="92"/>
      <c r="B57" s="99"/>
      <c r="C57" s="137" t="s">
        <v>20</v>
      </c>
      <c r="D57" s="101">
        <f t="shared" ref="D57:M57" si="13">SUM(D56:D56)</f>
        <v>0</v>
      </c>
      <c r="E57" s="102">
        <f t="shared" si="13"/>
        <v>0</v>
      </c>
      <c r="F57" s="102">
        <f t="shared" si="13"/>
        <v>0</v>
      </c>
      <c r="G57" s="102">
        <f t="shared" si="13"/>
        <v>0</v>
      </c>
      <c r="H57" s="102">
        <f t="shared" si="13"/>
        <v>0</v>
      </c>
      <c r="I57" s="161">
        <f t="shared" si="13"/>
        <v>0</v>
      </c>
      <c r="J57" s="101">
        <f t="shared" si="13"/>
        <v>0</v>
      </c>
      <c r="K57" s="102">
        <f t="shared" si="13"/>
        <v>0</v>
      </c>
      <c r="L57" s="102">
        <f t="shared" si="13"/>
        <v>0</v>
      </c>
      <c r="M57" s="161">
        <f t="shared" si="13"/>
        <v>0</v>
      </c>
      <c r="N57" s="170">
        <f>N55+SUM(D57:I57)-SUM(J57:M57)</f>
        <v>105820.21</v>
      </c>
    </row>
    <row r="58" s="79" customFormat="1" customHeight="1" spans="1:14">
      <c r="A58" s="103"/>
      <c r="B58" s="103"/>
      <c r="C58" s="132" t="s">
        <v>42</v>
      </c>
      <c r="D58" s="121">
        <f t="shared" ref="D58:N58" si="14">D57</f>
        <v>0</v>
      </c>
      <c r="E58" s="122">
        <f t="shared" si="14"/>
        <v>0</v>
      </c>
      <c r="F58" s="122">
        <f t="shared" si="14"/>
        <v>0</v>
      </c>
      <c r="G58" s="122">
        <f t="shared" si="14"/>
        <v>0</v>
      </c>
      <c r="H58" s="122">
        <f t="shared" si="14"/>
        <v>0</v>
      </c>
      <c r="I58" s="163">
        <f t="shared" si="14"/>
        <v>0</v>
      </c>
      <c r="J58" s="121">
        <f t="shared" si="14"/>
        <v>0</v>
      </c>
      <c r="K58" s="122">
        <f t="shared" si="14"/>
        <v>0</v>
      </c>
      <c r="L58" s="122">
        <f t="shared" si="14"/>
        <v>0</v>
      </c>
      <c r="M58" s="163">
        <f t="shared" si="14"/>
        <v>0</v>
      </c>
      <c r="N58" s="163">
        <f t="shared" si="14"/>
        <v>105820.21</v>
      </c>
    </row>
    <row r="59" s="79" customFormat="1" customHeight="1" spans="1:14">
      <c r="A59" s="107"/>
      <c r="B59" s="107"/>
      <c r="C59" s="206" t="s">
        <v>43</v>
      </c>
      <c r="D59" s="123">
        <f t="shared" ref="D59:M59" si="15">D58+D49</f>
        <v>712023</v>
      </c>
      <c r="E59" s="124">
        <f t="shared" si="15"/>
        <v>182854.57</v>
      </c>
      <c r="F59" s="124">
        <f t="shared" si="15"/>
        <v>6000</v>
      </c>
      <c r="G59" s="124">
        <f t="shared" si="15"/>
        <v>9749.5</v>
      </c>
      <c r="H59" s="124">
        <f t="shared" si="15"/>
        <v>1138.64</v>
      </c>
      <c r="I59" s="177">
        <f t="shared" si="15"/>
        <v>718.1</v>
      </c>
      <c r="J59" s="123">
        <f t="shared" si="15"/>
        <v>725950</v>
      </c>
      <c r="K59" s="124">
        <f t="shared" si="15"/>
        <v>0</v>
      </c>
      <c r="L59" s="124">
        <f t="shared" si="15"/>
        <v>10432.5</v>
      </c>
      <c r="M59" s="167">
        <f t="shared" si="15"/>
        <v>70281.1</v>
      </c>
      <c r="N59" s="171">
        <f>SUM(D59:I59)-SUM(J59:M59)</f>
        <v>105820.21</v>
      </c>
    </row>
    <row r="60" s="3" customFormat="1" spans="1:14">
      <c r="A60" s="111"/>
      <c r="B60" s="79"/>
      <c r="C60" s="79"/>
      <c r="D60" s="111"/>
      <c r="E60" s="111"/>
      <c r="F60" s="111"/>
      <c r="G60" s="111"/>
      <c r="H60" s="111"/>
      <c r="I60" s="111"/>
      <c r="J60" s="111"/>
      <c r="K60" s="79"/>
      <c r="L60" s="79"/>
      <c r="M60" s="79"/>
      <c r="N60" s="79"/>
    </row>
    <row r="61" s="3" customFormat="1" ht="18.75" spans="1:14">
      <c r="A61" s="5" t="s">
        <v>146</v>
      </c>
      <c r="B61" s="5"/>
      <c r="C61" s="5"/>
      <c r="D61" s="5"/>
      <c r="E61" s="5"/>
      <c r="F61" s="5"/>
      <c r="G61" s="5"/>
      <c r="H61" s="5"/>
      <c r="I61" s="5"/>
      <c r="J61" s="5"/>
      <c r="K61" s="1"/>
      <c r="L61" s="1"/>
      <c r="M61" s="1"/>
      <c r="N61" s="1"/>
    </row>
    <row r="62" s="3" customFormat="1" ht="19.5" spans="1:14">
      <c r="A62" s="5" t="s">
        <v>127</v>
      </c>
      <c r="B62" s="5"/>
      <c r="C62" s="5"/>
      <c r="D62" s="5"/>
      <c r="E62" s="5"/>
      <c r="F62" s="5"/>
      <c r="G62" s="5"/>
      <c r="H62" s="5"/>
      <c r="I62" s="5"/>
      <c r="J62" s="5"/>
      <c r="K62" s="1"/>
      <c r="L62" s="1"/>
      <c r="M62" s="1"/>
      <c r="N62" s="1"/>
    </row>
    <row r="63" s="3" customFormat="1" spans="1:14">
      <c r="A63" s="81"/>
      <c r="B63" s="82" t="s">
        <v>2</v>
      </c>
      <c r="C63" s="82" t="s">
        <v>3</v>
      </c>
      <c r="D63" s="83" t="s">
        <v>4</v>
      </c>
      <c r="E63" s="84"/>
      <c r="F63" s="84"/>
      <c r="G63" s="84"/>
      <c r="H63" s="84"/>
      <c r="I63" s="138"/>
      <c r="J63" s="83" t="s">
        <v>5</v>
      </c>
      <c r="K63" s="84"/>
      <c r="L63" s="84"/>
      <c r="M63" s="139"/>
      <c r="N63" s="140" t="s">
        <v>6</v>
      </c>
    </row>
    <row r="64" s="3" customFormat="1" ht="15" spans="1:14">
      <c r="A64" s="85"/>
      <c r="B64" s="86"/>
      <c r="C64" s="86"/>
      <c r="D64" s="88" t="s">
        <v>7</v>
      </c>
      <c r="E64" s="89" t="s">
        <v>8</v>
      </c>
      <c r="F64" s="89" t="s">
        <v>9</v>
      </c>
      <c r="G64" s="89" t="s">
        <v>10</v>
      </c>
      <c r="H64" s="89" t="s">
        <v>11</v>
      </c>
      <c r="I64" s="141" t="s">
        <v>12</v>
      </c>
      <c r="J64" s="88" t="s">
        <v>13</v>
      </c>
      <c r="K64" s="89" t="s">
        <v>14</v>
      </c>
      <c r="L64" s="89" t="s">
        <v>15</v>
      </c>
      <c r="M64" s="142" t="s">
        <v>16</v>
      </c>
      <c r="N64" s="159"/>
    </row>
    <row r="65" s="3" customFormat="1" spans="1:14">
      <c r="A65" s="90"/>
      <c r="B65" s="131"/>
      <c r="C65" s="92" t="s">
        <v>24</v>
      </c>
      <c r="D65" s="133"/>
      <c r="E65" s="94"/>
      <c r="F65" s="94"/>
      <c r="G65" s="94"/>
      <c r="H65" s="94"/>
      <c r="I65" s="144"/>
      <c r="J65" s="133"/>
      <c r="K65" s="94"/>
      <c r="L65" s="94"/>
      <c r="M65" s="144"/>
      <c r="N65" s="153">
        <f>N59</f>
        <v>105820.21</v>
      </c>
    </row>
    <row r="66" s="3" customFormat="1" ht="15" spans="1:14">
      <c r="A66" s="112">
        <v>1</v>
      </c>
      <c r="B66" s="134" t="s">
        <v>46</v>
      </c>
      <c r="C66" s="135" t="s">
        <v>33</v>
      </c>
      <c r="D66" s="136"/>
      <c r="E66" s="116"/>
      <c r="F66" s="116"/>
      <c r="G66" s="116"/>
      <c r="H66" s="116">
        <v>4.46</v>
      </c>
      <c r="I66" s="160"/>
      <c r="J66" s="136"/>
      <c r="K66" s="116"/>
      <c r="L66" s="116"/>
      <c r="M66" s="160"/>
      <c r="N66" s="172">
        <f>N65+SUM(D66:I66)-SUM(J66:M66)</f>
        <v>105824.67</v>
      </c>
    </row>
    <row r="67" s="3" customFormat="1" spans="1:14">
      <c r="A67" s="92"/>
      <c r="B67" s="99"/>
      <c r="C67" s="137" t="s">
        <v>20</v>
      </c>
      <c r="D67" s="101">
        <f t="shared" ref="D67:M67" si="16">SUM(D66:D66)</f>
        <v>0</v>
      </c>
      <c r="E67" s="102">
        <f t="shared" si="16"/>
        <v>0</v>
      </c>
      <c r="F67" s="102">
        <f t="shared" si="16"/>
        <v>0</v>
      </c>
      <c r="G67" s="102">
        <f t="shared" si="16"/>
        <v>0</v>
      </c>
      <c r="H67" s="102">
        <f t="shared" si="16"/>
        <v>4.46</v>
      </c>
      <c r="I67" s="161">
        <f t="shared" si="16"/>
        <v>0</v>
      </c>
      <c r="J67" s="101">
        <f t="shared" si="16"/>
        <v>0</v>
      </c>
      <c r="K67" s="102">
        <f t="shared" si="16"/>
        <v>0</v>
      </c>
      <c r="L67" s="102">
        <f t="shared" si="16"/>
        <v>0</v>
      </c>
      <c r="M67" s="161">
        <f t="shared" si="16"/>
        <v>0</v>
      </c>
      <c r="N67" s="170">
        <f>N65+SUM(D67:I67)-SUM(J67:M67)</f>
        <v>105824.67</v>
      </c>
    </row>
    <row r="68" s="3" customFormat="1" ht="15" spans="1:14">
      <c r="A68" s="103"/>
      <c r="B68" s="103"/>
      <c r="C68" s="132" t="s">
        <v>47</v>
      </c>
      <c r="D68" s="121">
        <f t="shared" ref="D68:N68" si="17">D67</f>
        <v>0</v>
      </c>
      <c r="E68" s="122">
        <f t="shared" si="17"/>
        <v>0</v>
      </c>
      <c r="F68" s="122">
        <f t="shared" si="17"/>
        <v>0</v>
      </c>
      <c r="G68" s="122">
        <f t="shared" si="17"/>
        <v>0</v>
      </c>
      <c r="H68" s="122">
        <f t="shared" si="17"/>
        <v>4.46</v>
      </c>
      <c r="I68" s="163">
        <f t="shared" si="17"/>
        <v>0</v>
      </c>
      <c r="J68" s="121">
        <f t="shared" si="17"/>
        <v>0</v>
      </c>
      <c r="K68" s="122">
        <f t="shared" si="17"/>
        <v>0</v>
      </c>
      <c r="L68" s="122">
        <f t="shared" si="17"/>
        <v>0</v>
      </c>
      <c r="M68" s="163">
        <f t="shared" si="17"/>
        <v>0</v>
      </c>
      <c r="N68" s="163">
        <f t="shared" si="17"/>
        <v>105824.67</v>
      </c>
    </row>
    <row r="69" s="3" customFormat="1" ht="15" spans="1:14">
      <c r="A69" s="107"/>
      <c r="B69" s="107"/>
      <c r="C69" s="206" t="s">
        <v>48</v>
      </c>
      <c r="D69" s="123">
        <f t="shared" ref="D69:M69" si="18">D68+D59</f>
        <v>712023</v>
      </c>
      <c r="E69" s="124">
        <f t="shared" si="18"/>
        <v>182854.57</v>
      </c>
      <c r="F69" s="124">
        <f t="shared" si="18"/>
        <v>6000</v>
      </c>
      <c r="G69" s="124">
        <f t="shared" si="18"/>
        <v>9749.5</v>
      </c>
      <c r="H69" s="124">
        <f t="shared" si="18"/>
        <v>1143.1</v>
      </c>
      <c r="I69" s="177">
        <f t="shared" si="18"/>
        <v>718.1</v>
      </c>
      <c r="J69" s="123">
        <f t="shared" si="18"/>
        <v>725950</v>
      </c>
      <c r="K69" s="124">
        <f t="shared" si="18"/>
        <v>0</v>
      </c>
      <c r="L69" s="124">
        <f t="shared" si="18"/>
        <v>10432.5</v>
      </c>
      <c r="M69" s="167">
        <f t="shared" si="18"/>
        <v>70281.1</v>
      </c>
      <c r="N69" s="171">
        <f>SUM(D69:I69)-SUM(J69:M69)</f>
        <v>105824.67</v>
      </c>
    </row>
    <row r="70" s="3" customFormat="1" spans="1:14">
      <c r="A70" s="111"/>
      <c r="B70" s="79"/>
      <c r="C70" s="79"/>
      <c r="D70" s="111"/>
      <c r="E70" s="111"/>
      <c r="F70" s="111"/>
      <c r="G70" s="111"/>
      <c r="H70" s="111"/>
      <c r="I70" s="111"/>
      <c r="J70" s="111"/>
      <c r="K70" s="79"/>
      <c r="L70" s="79"/>
      <c r="M70" s="79"/>
      <c r="N70" s="79"/>
    </row>
    <row r="71" s="3" customFormat="1" ht="18.75" spans="1:14">
      <c r="A71" s="5" t="s">
        <v>147</v>
      </c>
      <c r="B71" s="5"/>
      <c r="C71" s="5"/>
      <c r="D71" s="5"/>
      <c r="E71" s="5"/>
      <c r="F71" s="5"/>
      <c r="G71" s="5"/>
      <c r="H71" s="5"/>
      <c r="I71" s="5"/>
      <c r="J71" s="5"/>
      <c r="K71" s="1"/>
      <c r="L71" s="1"/>
      <c r="M71" s="1"/>
      <c r="N71" s="1"/>
    </row>
    <row r="72" s="3" customFormat="1" ht="19.5" spans="1:14">
      <c r="A72" s="5" t="s">
        <v>127</v>
      </c>
      <c r="B72" s="5"/>
      <c r="C72" s="5"/>
      <c r="D72" s="5"/>
      <c r="E72" s="5"/>
      <c r="F72" s="5"/>
      <c r="G72" s="5"/>
      <c r="H72" s="5"/>
      <c r="I72" s="5"/>
      <c r="J72" s="5"/>
      <c r="K72" s="1"/>
      <c r="L72" s="1"/>
      <c r="M72" s="1"/>
      <c r="N72" s="1"/>
    </row>
    <row r="73" s="3" customFormat="1" spans="1:14">
      <c r="A73" s="81"/>
      <c r="B73" s="82" t="s">
        <v>2</v>
      </c>
      <c r="C73" s="82" t="s">
        <v>3</v>
      </c>
      <c r="D73" s="83" t="s">
        <v>4</v>
      </c>
      <c r="E73" s="84"/>
      <c r="F73" s="84"/>
      <c r="G73" s="84"/>
      <c r="H73" s="84"/>
      <c r="I73" s="138"/>
      <c r="J73" s="83" t="s">
        <v>5</v>
      </c>
      <c r="K73" s="84"/>
      <c r="L73" s="84"/>
      <c r="M73" s="139"/>
      <c r="N73" s="140" t="s">
        <v>6</v>
      </c>
    </row>
    <row r="74" s="3" customFormat="1" ht="15" spans="1:14">
      <c r="A74" s="85"/>
      <c r="B74" s="86"/>
      <c r="C74" s="87"/>
      <c r="D74" s="88" t="s">
        <v>7</v>
      </c>
      <c r="E74" s="89" t="s">
        <v>8</v>
      </c>
      <c r="F74" s="89" t="s">
        <v>9</v>
      </c>
      <c r="G74" s="89" t="s">
        <v>10</v>
      </c>
      <c r="H74" s="89" t="s">
        <v>11</v>
      </c>
      <c r="I74" s="141" t="s">
        <v>12</v>
      </c>
      <c r="J74" s="88" t="s">
        <v>13</v>
      </c>
      <c r="K74" s="89" t="s">
        <v>14</v>
      </c>
      <c r="L74" s="89" t="s">
        <v>15</v>
      </c>
      <c r="M74" s="142" t="s">
        <v>16</v>
      </c>
      <c r="N74" s="159"/>
    </row>
    <row r="75" s="3" customFormat="1" spans="1:14">
      <c r="A75" s="90"/>
      <c r="B75" s="91"/>
      <c r="C75" s="92" t="s">
        <v>24</v>
      </c>
      <c r="D75" s="93"/>
      <c r="F75" s="94"/>
      <c r="G75" s="94"/>
      <c r="H75" s="94"/>
      <c r="I75" s="144"/>
      <c r="J75" s="133"/>
      <c r="K75" s="94"/>
      <c r="L75" s="94"/>
      <c r="M75" s="144"/>
      <c r="N75" s="153">
        <f>N69</f>
        <v>105824.67</v>
      </c>
    </row>
    <row r="76" s="3" customFormat="1" spans="1:14">
      <c r="A76" s="90">
        <v>1</v>
      </c>
      <c r="B76" s="91"/>
      <c r="C76" s="135" t="s">
        <v>128</v>
      </c>
      <c r="D76" s="93"/>
      <c r="E76" s="116"/>
      <c r="F76" s="94"/>
      <c r="G76" s="94"/>
      <c r="H76" s="94"/>
      <c r="I76" s="144"/>
      <c r="J76" s="133"/>
      <c r="K76" s="94"/>
      <c r="L76" s="94"/>
      <c r="M76" s="144"/>
      <c r="N76" s="172">
        <f>N75+SUM(D76:I76)-SUM(J76:M76)</f>
        <v>105824.67</v>
      </c>
    </row>
    <row r="77" s="3" customFormat="1" ht="15" spans="1:14">
      <c r="A77" s="90"/>
      <c r="B77" s="91"/>
      <c r="C77" s="96"/>
      <c r="D77" s="195"/>
      <c r="E77" s="196"/>
      <c r="F77" s="196"/>
      <c r="G77" s="196"/>
      <c r="H77" s="196"/>
      <c r="I77" s="201"/>
      <c r="J77" s="133"/>
      <c r="K77" s="94"/>
      <c r="L77" s="94"/>
      <c r="M77" s="144"/>
      <c r="N77" s="172">
        <f>N76+SUM(D77:I77)-SUM(J77:M77)</f>
        <v>105824.67</v>
      </c>
    </row>
    <row r="78" s="3" customFormat="1" spans="1:14">
      <c r="A78" s="92"/>
      <c r="B78" s="99"/>
      <c r="C78" s="173" t="s">
        <v>20</v>
      </c>
      <c r="D78" s="101">
        <f t="shared" ref="D78:I78" si="19">SUM(D76:D77)</f>
        <v>0</v>
      </c>
      <c r="E78" s="102">
        <f t="shared" si="19"/>
        <v>0</v>
      </c>
      <c r="F78" s="102">
        <f t="shared" si="19"/>
        <v>0</v>
      </c>
      <c r="G78" s="102">
        <f t="shared" si="19"/>
        <v>0</v>
      </c>
      <c r="H78" s="102">
        <f t="shared" si="19"/>
        <v>0</v>
      </c>
      <c r="I78" s="161">
        <f t="shared" si="19"/>
        <v>0</v>
      </c>
      <c r="J78" s="209">
        <f t="shared" ref="J78:M78" si="20">SUM(J75:J76)</f>
        <v>0</v>
      </c>
      <c r="K78" s="102">
        <f t="shared" si="20"/>
        <v>0</v>
      </c>
      <c r="L78" s="102">
        <f t="shared" si="20"/>
        <v>0</v>
      </c>
      <c r="M78" s="161">
        <f t="shared" si="20"/>
        <v>0</v>
      </c>
      <c r="N78" s="170">
        <f>N75+SUM(D78:I78)-SUM(J78:M78)</f>
        <v>105824.67</v>
      </c>
    </row>
    <row r="79" s="3" customFormat="1" ht="15" spans="1:14">
      <c r="A79" s="103"/>
      <c r="B79" s="103"/>
      <c r="C79" s="104" t="s">
        <v>51</v>
      </c>
      <c r="D79" s="105">
        <f t="shared" ref="D79:N79" si="21">D78</f>
        <v>0</v>
      </c>
      <c r="E79" s="106">
        <f t="shared" si="21"/>
        <v>0</v>
      </c>
      <c r="F79" s="106">
        <f t="shared" si="21"/>
        <v>0</v>
      </c>
      <c r="G79" s="106">
        <f t="shared" si="21"/>
        <v>0</v>
      </c>
      <c r="H79" s="106">
        <f t="shared" si="21"/>
        <v>0</v>
      </c>
      <c r="I79" s="178">
        <f t="shared" si="21"/>
        <v>0</v>
      </c>
      <c r="J79" s="122">
        <f t="shared" si="21"/>
        <v>0</v>
      </c>
      <c r="K79" s="122">
        <f t="shared" si="21"/>
        <v>0</v>
      </c>
      <c r="L79" s="122">
        <f t="shared" si="21"/>
        <v>0</v>
      </c>
      <c r="M79" s="163">
        <f t="shared" si="21"/>
        <v>0</v>
      </c>
      <c r="N79" s="163">
        <f t="shared" si="21"/>
        <v>105824.67</v>
      </c>
    </row>
    <row r="80" s="3" customFormat="1" ht="15" spans="1:14">
      <c r="A80" s="107"/>
      <c r="B80" s="107"/>
      <c r="C80" s="206" t="s">
        <v>52</v>
      </c>
      <c r="D80" s="109">
        <f t="shared" ref="D80:M80" si="22">D79+D69</f>
        <v>712023</v>
      </c>
      <c r="E80" s="174">
        <f t="shared" si="22"/>
        <v>182854.57</v>
      </c>
      <c r="F80" s="174">
        <f t="shared" si="22"/>
        <v>6000</v>
      </c>
      <c r="G80" s="174">
        <f t="shared" si="22"/>
        <v>9749.5</v>
      </c>
      <c r="H80" s="174">
        <f t="shared" si="22"/>
        <v>1143.1</v>
      </c>
      <c r="I80" s="179">
        <f t="shared" si="22"/>
        <v>718.1</v>
      </c>
      <c r="J80" s="123">
        <f t="shared" si="22"/>
        <v>725950</v>
      </c>
      <c r="K80" s="124">
        <f t="shared" si="22"/>
        <v>0</v>
      </c>
      <c r="L80" s="124">
        <f t="shared" si="22"/>
        <v>10432.5</v>
      </c>
      <c r="M80" s="167">
        <f t="shared" si="22"/>
        <v>70281.1</v>
      </c>
      <c r="N80" s="171">
        <f>SUM(D80:I80)-SUM(J80:M80)</f>
        <v>105824.67</v>
      </c>
    </row>
    <row r="81" s="3" customFormat="1" spans="1:14">
      <c r="A81" s="111"/>
      <c r="B81" s="79"/>
      <c r="C81" s="79"/>
      <c r="D81" s="111"/>
      <c r="E81" s="111"/>
      <c r="F81" s="111"/>
      <c r="G81" s="111"/>
      <c r="H81" s="111"/>
      <c r="I81" s="111"/>
      <c r="J81" s="111"/>
      <c r="K81" s="79"/>
      <c r="L81" s="79"/>
      <c r="M81" s="79"/>
      <c r="N81" s="79"/>
    </row>
    <row r="82" s="3" customFormat="1" ht="18.75" spans="1:14">
      <c r="A82" s="5" t="s">
        <v>148</v>
      </c>
      <c r="B82" s="5"/>
      <c r="C82" s="5"/>
      <c r="D82" s="5"/>
      <c r="E82" s="5"/>
      <c r="F82" s="5"/>
      <c r="G82" s="5"/>
      <c r="H82" s="5"/>
      <c r="I82" s="5"/>
      <c r="J82" s="5"/>
      <c r="K82" s="1"/>
      <c r="L82" s="1"/>
      <c r="M82" s="1"/>
      <c r="N82" s="1"/>
    </row>
    <row r="83" s="3" customFormat="1" ht="19.5" spans="1:14">
      <c r="A83" s="5" t="s">
        <v>127</v>
      </c>
      <c r="B83" s="5"/>
      <c r="C83" s="5"/>
      <c r="D83" s="5"/>
      <c r="E83" s="5"/>
      <c r="F83" s="5"/>
      <c r="G83" s="5"/>
      <c r="H83" s="5"/>
      <c r="I83" s="5"/>
      <c r="J83" s="5"/>
      <c r="K83" s="1"/>
      <c r="L83" s="1"/>
      <c r="M83" s="1"/>
      <c r="N83" s="1"/>
    </row>
    <row r="84" s="3" customFormat="1" spans="1:14">
      <c r="A84" s="81"/>
      <c r="B84" s="82" t="s">
        <v>2</v>
      </c>
      <c r="C84" s="82" t="s">
        <v>3</v>
      </c>
      <c r="D84" s="83" t="s">
        <v>4</v>
      </c>
      <c r="E84" s="84"/>
      <c r="F84" s="84"/>
      <c r="G84" s="84"/>
      <c r="H84" s="84"/>
      <c r="I84" s="138"/>
      <c r="J84" s="83" t="s">
        <v>5</v>
      </c>
      <c r="K84" s="84"/>
      <c r="L84" s="84"/>
      <c r="M84" s="139"/>
      <c r="N84" s="140" t="s">
        <v>6</v>
      </c>
    </row>
    <row r="85" s="3" customFormat="1" ht="15" spans="1:14">
      <c r="A85" s="85"/>
      <c r="B85" s="86"/>
      <c r="C85" s="87"/>
      <c r="D85" s="88" t="s">
        <v>7</v>
      </c>
      <c r="E85" s="89" t="s">
        <v>8</v>
      </c>
      <c r="F85" s="89" t="s">
        <v>9</v>
      </c>
      <c r="G85" s="89" t="s">
        <v>10</v>
      </c>
      <c r="H85" s="89" t="s">
        <v>11</v>
      </c>
      <c r="I85" s="141" t="s">
        <v>12</v>
      </c>
      <c r="J85" s="88" t="s">
        <v>13</v>
      </c>
      <c r="K85" s="89" t="s">
        <v>14</v>
      </c>
      <c r="L85" s="89" t="s">
        <v>15</v>
      </c>
      <c r="M85" s="142" t="s">
        <v>16</v>
      </c>
      <c r="N85" s="159"/>
    </row>
    <row r="86" s="3" customFormat="1" spans="1:14">
      <c r="A86" s="90"/>
      <c r="B86" s="125"/>
      <c r="C86" s="92" t="s">
        <v>24</v>
      </c>
      <c r="D86" s="93"/>
      <c r="E86" s="94"/>
      <c r="F86" s="94"/>
      <c r="G86" s="94"/>
      <c r="H86" s="94"/>
      <c r="I86" s="144"/>
      <c r="J86" s="133"/>
      <c r="K86" s="94"/>
      <c r="L86" s="94"/>
      <c r="M86" s="144"/>
      <c r="N86" s="153">
        <f>N80</f>
        <v>105824.67</v>
      </c>
    </row>
    <row r="87" s="3" customFormat="1" spans="1:14">
      <c r="A87" s="112">
        <v>1</v>
      </c>
      <c r="B87" s="113" t="s">
        <v>149</v>
      </c>
      <c r="C87" s="210" t="s">
        <v>150</v>
      </c>
      <c r="D87" s="93">
        <v>2000</v>
      </c>
      <c r="E87" s="116"/>
      <c r="F87" s="116"/>
      <c r="G87" s="116"/>
      <c r="H87" s="116"/>
      <c r="I87" s="144"/>
      <c r="J87" s="136"/>
      <c r="K87" s="116"/>
      <c r="L87" s="116"/>
      <c r="M87" s="160"/>
      <c r="N87" s="172">
        <f t="shared" ref="N87:N99" si="23">N86+SUM(D87:I87)-SUM(J87:M87)</f>
        <v>107824.67</v>
      </c>
    </row>
    <row r="88" s="3" customFormat="1" spans="1:14">
      <c r="A88" s="112">
        <f t="shared" ref="A88:A99" si="24">A87+1</f>
        <v>2</v>
      </c>
      <c r="B88" s="113" t="s">
        <v>149</v>
      </c>
      <c r="C88" s="210" t="s">
        <v>151</v>
      </c>
      <c r="D88" s="115">
        <v>4000</v>
      </c>
      <c r="E88" s="116"/>
      <c r="F88" s="116"/>
      <c r="G88" s="116"/>
      <c r="H88" s="116"/>
      <c r="I88" s="160"/>
      <c r="J88" s="136"/>
      <c r="K88" s="116"/>
      <c r="L88" s="116"/>
      <c r="M88" s="160"/>
      <c r="N88" s="172">
        <f t="shared" si="23"/>
        <v>111824.67</v>
      </c>
    </row>
    <row r="89" s="3" customFormat="1" spans="1:14">
      <c r="A89" s="112">
        <f t="shared" si="24"/>
        <v>3</v>
      </c>
      <c r="B89" s="113" t="s">
        <v>152</v>
      </c>
      <c r="C89" s="210" t="s">
        <v>153</v>
      </c>
      <c r="D89" s="115">
        <v>800</v>
      </c>
      <c r="E89" s="116"/>
      <c r="F89" s="116"/>
      <c r="G89" s="116"/>
      <c r="H89" s="116"/>
      <c r="I89" s="160"/>
      <c r="J89" s="136"/>
      <c r="K89" s="116"/>
      <c r="L89" s="116"/>
      <c r="M89" s="160"/>
      <c r="N89" s="172">
        <f t="shared" si="23"/>
        <v>112624.67</v>
      </c>
    </row>
    <row r="90" s="3" customFormat="1" spans="1:14">
      <c r="A90" s="112">
        <f t="shared" si="24"/>
        <v>4</v>
      </c>
      <c r="B90" s="113" t="s">
        <v>152</v>
      </c>
      <c r="C90" s="210" t="s">
        <v>154</v>
      </c>
      <c r="D90" s="115">
        <v>8500</v>
      </c>
      <c r="E90" s="116"/>
      <c r="F90" s="116"/>
      <c r="G90" s="116"/>
      <c r="H90" s="116"/>
      <c r="I90" s="160"/>
      <c r="J90" s="136"/>
      <c r="K90" s="116"/>
      <c r="L90" s="116"/>
      <c r="M90" s="160"/>
      <c r="N90" s="172">
        <f t="shared" si="23"/>
        <v>121124.67</v>
      </c>
    </row>
    <row r="91" s="3" customFormat="1" spans="1:14">
      <c r="A91" s="112">
        <f t="shared" si="24"/>
        <v>5</v>
      </c>
      <c r="B91" s="113" t="s">
        <v>155</v>
      </c>
      <c r="C91" s="210" t="s">
        <v>156</v>
      </c>
      <c r="D91" s="115">
        <v>800</v>
      </c>
      <c r="E91" s="116"/>
      <c r="F91" s="116"/>
      <c r="G91" s="116"/>
      <c r="H91" s="116"/>
      <c r="I91" s="160"/>
      <c r="J91" s="136"/>
      <c r="K91" s="116"/>
      <c r="L91" s="116"/>
      <c r="M91" s="160"/>
      <c r="N91" s="172">
        <f t="shared" si="23"/>
        <v>121924.67</v>
      </c>
    </row>
    <row r="92" s="3" customFormat="1" spans="1:14">
      <c r="A92" s="112">
        <f t="shared" si="24"/>
        <v>6</v>
      </c>
      <c r="B92" s="113" t="s">
        <v>157</v>
      </c>
      <c r="C92" s="210" t="s">
        <v>158</v>
      </c>
      <c r="D92" s="115">
        <v>1000</v>
      </c>
      <c r="E92" s="116"/>
      <c r="F92" s="116"/>
      <c r="G92" s="175"/>
      <c r="H92" s="116"/>
      <c r="I92" s="160"/>
      <c r="J92" s="136"/>
      <c r="K92" s="116"/>
      <c r="L92" s="116"/>
      <c r="M92" s="160"/>
      <c r="N92" s="172">
        <f t="shared" si="23"/>
        <v>122924.67</v>
      </c>
    </row>
    <row r="93" s="3" customFormat="1" spans="1:14">
      <c r="A93" s="112">
        <f t="shared" si="24"/>
        <v>7</v>
      </c>
      <c r="B93" s="113" t="s">
        <v>157</v>
      </c>
      <c r="C93" s="210" t="s">
        <v>159</v>
      </c>
      <c r="D93" s="115">
        <v>1000</v>
      </c>
      <c r="E93" s="116"/>
      <c r="F93" s="116"/>
      <c r="G93" s="116"/>
      <c r="H93" s="116"/>
      <c r="I93" s="160"/>
      <c r="J93" s="136"/>
      <c r="K93" s="116"/>
      <c r="L93" s="116"/>
      <c r="M93" s="160"/>
      <c r="N93" s="172">
        <f t="shared" si="23"/>
        <v>123924.67</v>
      </c>
    </row>
    <row r="94" s="3" customFormat="1" spans="1:14">
      <c r="A94" s="112">
        <f t="shared" si="24"/>
        <v>8</v>
      </c>
      <c r="B94" s="113" t="s">
        <v>157</v>
      </c>
      <c r="C94" s="210" t="s">
        <v>159</v>
      </c>
      <c r="D94" s="115">
        <v>2400</v>
      </c>
      <c r="E94" s="116"/>
      <c r="F94" s="116"/>
      <c r="G94" s="116"/>
      <c r="H94" s="160"/>
      <c r="J94" s="136"/>
      <c r="K94" s="116"/>
      <c r="L94" s="116"/>
      <c r="M94" s="160"/>
      <c r="N94" s="172">
        <f>N93+SUM(D94:H94)-SUM(J94:M94)</f>
        <v>126324.67</v>
      </c>
    </row>
    <row r="95" s="3" customFormat="1" spans="1:14">
      <c r="A95" s="112">
        <f t="shared" si="24"/>
        <v>9</v>
      </c>
      <c r="B95" s="113" t="s">
        <v>160</v>
      </c>
      <c r="C95" s="210" t="s">
        <v>161</v>
      </c>
      <c r="D95" s="115">
        <v>2000</v>
      </c>
      <c r="E95" s="116"/>
      <c r="F95" s="116"/>
      <c r="G95" s="116"/>
      <c r="H95" s="116"/>
      <c r="I95" s="160"/>
      <c r="J95" s="136"/>
      <c r="K95" s="116"/>
      <c r="L95" s="116"/>
      <c r="M95" s="160"/>
      <c r="N95" s="172">
        <f t="shared" si="23"/>
        <v>128324.67</v>
      </c>
    </row>
    <row r="96" s="3" customFormat="1" customHeight="1" spans="1:14">
      <c r="A96" s="112">
        <f t="shared" si="24"/>
        <v>10</v>
      </c>
      <c r="B96" s="113" t="s">
        <v>160</v>
      </c>
      <c r="C96" s="210" t="s">
        <v>162</v>
      </c>
      <c r="D96" s="115">
        <v>11000</v>
      </c>
      <c r="E96" s="116"/>
      <c r="F96" s="116"/>
      <c r="G96" s="116"/>
      <c r="H96" s="116"/>
      <c r="I96" s="160"/>
      <c r="J96" s="136"/>
      <c r="K96" s="116"/>
      <c r="L96" s="116"/>
      <c r="M96" s="160"/>
      <c r="N96" s="172">
        <f t="shared" si="23"/>
        <v>139324.67</v>
      </c>
    </row>
    <row r="97" s="3" customFormat="1" customHeight="1" spans="1:14">
      <c r="A97" s="112">
        <f t="shared" si="24"/>
        <v>11</v>
      </c>
      <c r="B97" s="113" t="s">
        <v>163</v>
      </c>
      <c r="C97" s="210" t="s">
        <v>164</v>
      </c>
      <c r="D97" s="115">
        <v>3600</v>
      </c>
      <c r="E97" s="116"/>
      <c r="F97" s="116"/>
      <c r="G97" s="116"/>
      <c r="H97" s="116"/>
      <c r="I97" s="160"/>
      <c r="J97" s="136"/>
      <c r="K97" s="116"/>
      <c r="L97" s="116"/>
      <c r="M97" s="160"/>
      <c r="N97" s="172">
        <f t="shared" si="23"/>
        <v>142924.67</v>
      </c>
    </row>
    <row r="98" s="3" customFormat="1" customHeight="1" spans="1:14">
      <c r="A98" s="112">
        <f t="shared" si="24"/>
        <v>12</v>
      </c>
      <c r="B98" s="113" t="s">
        <v>165</v>
      </c>
      <c r="C98" s="210" t="s">
        <v>166</v>
      </c>
      <c r="D98" s="115">
        <v>16000</v>
      </c>
      <c r="E98" s="116"/>
      <c r="F98" s="116"/>
      <c r="G98" s="116"/>
      <c r="H98" s="116"/>
      <c r="I98" s="160"/>
      <c r="J98" s="136"/>
      <c r="K98" s="116"/>
      <c r="L98" s="116"/>
      <c r="M98" s="160"/>
      <c r="N98" s="172">
        <f t="shared" si="23"/>
        <v>158924.67</v>
      </c>
    </row>
    <row r="99" s="3" customFormat="1" customHeight="1" spans="1:14">
      <c r="A99" s="112">
        <f t="shared" si="24"/>
        <v>13</v>
      </c>
      <c r="B99" s="113" t="s">
        <v>167</v>
      </c>
      <c r="C99" s="211" t="s">
        <v>168</v>
      </c>
      <c r="D99" s="115">
        <v>2000</v>
      </c>
      <c r="E99" s="116"/>
      <c r="F99" s="116"/>
      <c r="G99" s="116"/>
      <c r="H99" s="116"/>
      <c r="I99" s="160"/>
      <c r="J99" s="136"/>
      <c r="K99" s="116"/>
      <c r="L99" s="116"/>
      <c r="M99" s="160"/>
      <c r="N99" s="172">
        <f t="shared" si="23"/>
        <v>160924.67</v>
      </c>
    </row>
    <row r="100" s="3" customFormat="1" spans="1:14">
      <c r="A100" s="92"/>
      <c r="B100" s="99"/>
      <c r="C100" s="100" t="s">
        <v>20</v>
      </c>
      <c r="D100" s="101">
        <f>SUM(D87:D99)</f>
        <v>55100</v>
      </c>
      <c r="E100" s="102">
        <f t="shared" ref="E100:M100" si="25">SUM(E87:E99)</f>
        <v>0</v>
      </c>
      <c r="F100" s="102">
        <f t="shared" si="25"/>
        <v>0</v>
      </c>
      <c r="G100" s="102">
        <f t="shared" si="25"/>
        <v>0</v>
      </c>
      <c r="H100" s="102">
        <f t="shared" si="25"/>
        <v>0</v>
      </c>
      <c r="I100" s="161">
        <f t="shared" si="25"/>
        <v>0</v>
      </c>
      <c r="J100" s="101">
        <f t="shared" si="25"/>
        <v>0</v>
      </c>
      <c r="K100" s="102">
        <f t="shared" si="25"/>
        <v>0</v>
      </c>
      <c r="L100" s="102">
        <f t="shared" si="25"/>
        <v>0</v>
      </c>
      <c r="M100" s="161">
        <f t="shared" si="25"/>
        <v>0</v>
      </c>
      <c r="N100" s="170">
        <f>N86+SUM(D100:I100)-SUM(J100:M100)</f>
        <v>160924.67</v>
      </c>
    </row>
    <row r="101" s="3" customFormat="1" ht="15" spans="1:14">
      <c r="A101" s="103"/>
      <c r="B101" s="103"/>
      <c r="C101" s="132" t="s">
        <v>69</v>
      </c>
      <c r="D101" s="121">
        <f t="shared" ref="D101:N101" si="26">D100</f>
        <v>55100</v>
      </c>
      <c r="E101" s="122">
        <f t="shared" si="26"/>
        <v>0</v>
      </c>
      <c r="F101" s="122">
        <f t="shared" si="26"/>
        <v>0</v>
      </c>
      <c r="G101" s="122">
        <f t="shared" si="26"/>
        <v>0</v>
      </c>
      <c r="H101" s="122">
        <f t="shared" si="26"/>
        <v>0</v>
      </c>
      <c r="I101" s="163">
        <f t="shared" si="26"/>
        <v>0</v>
      </c>
      <c r="J101" s="121">
        <f t="shared" si="26"/>
        <v>0</v>
      </c>
      <c r="K101" s="122">
        <f t="shared" si="26"/>
        <v>0</v>
      </c>
      <c r="L101" s="122">
        <f t="shared" si="26"/>
        <v>0</v>
      </c>
      <c r="M101" s="163">
        <f t="shared" si="26"/>
        <v>0</v>
      </c>
      <c r="N101" s="163">
        <f t="shared" si="26"/>
        <v>160924.67</v>
      </c>
    </row>
    <row r="102" s="3" customFormat="1" ht="15" spans="1:14">
      <c r="A102" s="107"/>
      <c r="B102" s="107"/>
      <c r="C102" s="206" t="s">
        <v>70</v>
      </c>
      <c r="D102" s="123">
        <f t="shared" ref="D102:M102" si="27">D101+D80</f>
        <v>767123</v>
      </c>
      <c r="E102" s="124">
        <f t="shared" si="27"/>
        <v>182854.57</v>
      </c>
      <c r="F102" s="124">
        <f t="shared" si="27"/>
        <v>6000</v>
      </c>
      <c r="G102" s="124">
        <f t="shared" si="27"/>
        <v>9749.5</v>
      </c>
      <c r="H102" s="124">
        <f t="shared" si="27"/>
        <v>1143.1</v>
      </c>
      <c r="I102" s="177">
        <f t="shared" si="27"/>
        <v>718.1</v>
      </c>
      <c r="J102" s="123">
        <f t="shared" si="27"/>
        <v>725950</v>
      </c>
      <c r="K102" s="124">
        <f t="shared" si="27"/>
        <v>0</v>
      </c>
      <c r="L102" s="124">
        <f t="shared" si="27"/>
        <v>10432.5</v>
      </c>
      <c r="M102" s="167">
        <f t="shared" si="27"/>
        <v>70281.1</v>
      </c>
      <c r="N102" s="171">
        <f>SUM(D102:I102)-SUM(J102:M102)</f>
        <v>160924.67</v>
      </c>
    </row>
    <row r="103" s="3" customFormat="1" spans="1:14">
      <c r="A103" s="111"/>
      <c r="B103" s="79"/>
      <c r="C103" s="79"/>
      <c r="D103" s="111"/>
      <c r="E103" s="111"/>
      <c r="F103" s="111"/>
      <c r="G103" s="111"/>
      <c r="H103" s="111"/>
      <c r="I103" s="111"/>
      <c r="J103" s="111"/>
      <c r="K103" s="79"/>
      <c r="L103" s="79"/>
      <c r="M103" s="79"/>
      <c r="N103" s="79"/>
    </row>
    <row r="104" s="3" customFormat="1" ht="18.75" spans="1:14">
      <c r="A104" s="5" t="s">
        <v>169</v>
      </c>
      <c r="B104" s="5"/>
      <c r="C104" s="5"/>
      <c r="D104" s="5"/>
      <c r="E104" s="5"/>
      <c r="F104" s="5"/>
      <c r="G104" s="5"/>
      <c r="H104" s="5"/>
      <c r="I104" s="5"/>
      <c r="J104" s="5"/>
      <c r="K104" s="1"/>
      <c r="L104" s="1"/>
      <c r="M104" s="1"/>
      <c r="N104" s="1"/>
    </row>
    <row r="105" s="3" customFormat="1" ht="19.5" spans="1:14">
      <c r="A105" s="5" t="s">
        <v>127</v>
      </c>
      <c r="B105" s="5"/>
      <c r="C105" s="5"/>
      <c r="D105" s="5"/>
      <c r="E105" s="5"/>
      <c r="F105" s="5"/>
      <c r="G105" s="5"/>
      <c r="H105" s="5"/>
      <c r="I105" s="5"/>
      <c r="J105" s="5"/>
      <c r="K105" s="1"/>
      <c r="L105" s="1"/>
      <c r="M105" s="1"/>
      <c r="N105" s="1"/>
    </row>
    <row r="106" s="3" customFormat="1" spans="1:14">
      <c r="A106" s="81"/>
      <c r="B106" s="82" t="s">
        <v>2</v>
      </c>
      <c r="C106" s="82" t="s">
        <v>3</v>
      </c>
      <c r="D106" s="83" t="s">
        <v>4</v>
      </c>
      <c r="E106" s="84"/>
      <c r="F106" s="84"/>
      <c r="G106" s="84"/>
      <c r="H106" s="84"/>
      <c r="I106" s="138"/>
      <c r="J106" s="83" t="s">
        <v>5</v>
      </c>
      <c r="K106" s="84"/>
      <c r="L106" s="84"/>
      <c r="M106" s="139"/>
      <c r="N106" s="140" t="s">
        <v>6</v>
      </c>
    </row>
    <row r="107" s="3" customFormat="1" ht="15" spans="1:14">
      <c r="A107" s="85"/>
      <c r="B107" s="86"/>
      <c r="C107" s="87"/>
      <c r="D107" s="88" t="s">
        <v>7</v>
      </c>
      <c r="E107" s="89" t="s">
        <v>8</v>
      </c>
      <c r="F107" s="89" t="s">
        <v>9</v>
      </c>
      <c r="G107" s="89" t="s">
        <v>10</v>
      </c>
      <c r="H107" s="89" t="s">
        <v>11</v>
      </c>
      <c r="I107" s="141" t="s">
        <v>12</v>
      </c>
      <c r="J107" s="88" t="s">
        <v>13</v>
      </c>
      <c r="K107" s="89" t="s">
        <v>14</v>
      </c>
      <c r="L107" s="89" t="s">
        <v>15</v>
      </c>
      <c r="M107" s="142" t="s">
        <v>16</v>
      </c>
      <c r="N107" s="159"/>
    </row>
    <row r="108" s="3" customFormat="1" spans="1:14">
      <c r="A108" s="90"/>
      <c r="B108" s="91"/>
      <c r="C108" s="92" t="s">
        <v>24</v>
      </c>
      <c r="D108" s="93"/>
      <c r="E108" s="94"/>
      <c r="F108" s="94"/>
      <c r="G108" s="94"/>
      <c r="H108" s="94"/>
      <c r="I108" s="144"/>
      <c r="J108" s="133"/>
      <c r="K108" s="94"/>
      <c r="L108" s="94"/>
      <c r="M108" s="144"/>
      <c r="N108" s="153">
        <f>N102</f>
        <v>160924.67</v>
      </c>
    </row>
    <row r="109" s="3" customFormat="1" spans="1:14">
      <c r="A109" s="112">
        <v>1</v>
      </c>
      <c r="B109" s="113" t="s">
        <v>72</v>
      </c>
      <c r="C109" s="128" t="s">
        <v>170</v>
      </c>
      <c r="D109" s="115"/>
      <c r="E109" s="116"/>
      <c r="F109" s="116"/>
      <c r="G109" s="116"/>
      <c r="H109" s="116"/>
      <c r="I109" s="160"/>
      <c r="J109" s="133">
        <v>2000</v>
      </c>
      <c r="K109" s="116"/>
      <c r="L109" s="116"/>
      <c r="M109" s="160"/>
      <c r="N109" s="172">
        <f t="shared" ref="N109:N124" si="28">N108+SUM(D109:I109)-SUM(J109:M109)</f>
        <v>158924.67</v>
      </c>
    </row>
    <row r="110" s="3" customFormat="1" spans="1:14">
      <c r="A110" s="112">
        <f t="shared" ref="A110:A124" si="29">A109+1</f>
        <v>2</v>
      </c>
      <c r="B110" s="113" t="s">
        <v>72</v>
      </c>
      <c r="C110" s="128" t="s">
        <v>171</v>
      </c>
      <c r="D110" s="115"/>
      <c r="E110" s="116"/>
      <c r="F110" s="116"/>
      <c r="G110" s="116"/>
      <c r="H110" s="116"/>
      <c r="I110" s="160"/>
      <c r="J110" s="136">
        <v>2000</v>
      </c>
      <c r="K110" s="116"/>
      <c r="L110" s="116"/>
      <c r="M110" s="160"/>
      <c r="N110" s="172">
        <f t="shared" si="28"/>
        <v>156924.67</v>
      </c>
    </row>
    <row r="111" s="3" customFormat="1" spans="1:14">
      <c r="A111" s="112">
        <f t="shared" si="29"/>
        <v>3</v>
      </c>
      <c r="B111" s="113" t="s">
        <v>72</v>
      </c>
      <c r="C111" s="128" t="s">
        <v>172</v>
      </c>
      <c r="D111" s="115"/>
      <c r="E111" s="116"/>
      <c r="F111" s="116"/>
      <c r="G111" s="116"/>
      <c r="H111" s="116"/>
      <c r="I111" s="160"/>
      <c r="J111" s="136">
        <v>2000</v>
      </c>
      <c r="K111" s="116"/>
      <c r="L111" s="116"/>
      <c r="M111" s="160"/>
      <c r="N111" s="172">
        <f t="shared" si="28"/>
        <v>154924.67</v>
      </c>
    </row>
    <row r="112" s="3" customFormat="1" spans="1:14">
      <c r="A112" s="112">
        <f t="shared" si="29"/>
        <v>4</v>
      </c>
      <c r="B112" s="113" t="s">
        <v>72</v>
      </c>
      <c r="C112" s="128" t="s">
        <v>173</v>
      </c>
      <c r="D112" s="115"/>
      <c r="E112" s="116"/>
      <c r="F112" s="116"/>
      <c r="G112" s="116"/>
      <c r="H112" s="116"/>
      <c r="I112" s="160"/>
      <c r="J112" s="136">
        <v>2000</v>
      </c>
      <c r="K112" s="116"/>
      <c r="L112" s="116"/>
      <c r="M112" s="160"/>
      <c r="N112" s="172">
        <f t="shared" si="28"/>
        <v>152924.67</v>
      </c>
    </row>
    <row r="113" s="3" customFormat="1" spans="1:14">
      <c r="A113" s="112">
        <f t="shared" si="29"/>
        <v>5</v>
      </c>
      <c r="B113" s="113" t="s">
        <v>72</v>
      </c>
      <c r="C113" s="128" t="s">
        <v>174</v>
      </c>
      <c r="D113" s="115"/>
      <c r="E113" s="116"/>
      <c r="F113" s="116"/>
      <c r="G113" s="116"/>
      <c r="H113" s="116"/>
      <c r="I113" s="160"/>
      <c r="J113" s="136">
        <v>2000</v>
      </c>
      <c r="K113" s="116"/>
      <c r="L113" s="116"/>
      <c r="M113" s="160"/>
      <c r="N113" s="172">
        <f t="shared" si="28"/>
        <v>150924.67</v>
      </c>
    </row>
    <row r="114" s="3" customFormat="1" spans="1:14">
      <c r="A114" s="112">
        <f t="shared" si="29"/>
        <v>6</v>
      </c>
      <c r="B114" s="113" t="s">
        <v>72</v>
      </c>
      <c r="C114" s="128" t="s">
        <v>175</v>
      </c>
      <c r="D114" s="115"/>
      <c r="E114" s="116"/>
      <c r="F114" s="116"/>
      <c r="G114" s="116"/>
      <c r="H114" s="116"/>
      <c r="I114" s="160"/>
      <c r="J114" s="136">
        <v>2000</v>
      </c>
      <c r="K114" s="116"/>
      <c r="L114" s="116"/>
      <c r="M114" s="160"/>
      <c r="N114" s="172">
        <f t="shared" si="28"/>
        <v>148924.67</v>
      </c>
    </row>
    <row r="115" s="3" customFormat="1" spans="1:14">
      <c r="A115" s="112">
        <f t="shared" si="29"/>
        <v>7</v>
      </c>
      <c r="B115" s="113" t="s">
        <v>72</v>
      </c>
      <c r="C115" s="128" t="s">
        <v>176</v>
      </c>
      <c r="D115" s="115"/>
      <c r="E115" s="116"/>
      <c r="F115" s="116"/>
      <c r="G115" s="116"/>
      <c r="H115" s="116"/>
      <c r="I115" s="160"/>
      <c r="J115" s="136">
        <v>2000</v>
      </c>
      <c r="K115" s="116"/>
      <c r="L115" s="116"/>
      <c r="M115" s="160"/>
      <c r="N115" s="172">
        <f t="shared" si="28"/>
        <v>146924.67</v>
      </c>
    </row>
    <row r="116" s="3" customFormat="1" spans="1:14">
      <c r="A116" s="112">
        <f t="shared" si="29"/>
        <v>8</v>
      </c>
      <c r="B116" s="113" t="s">
        <v>72</v>
      </c>
      <c r="C116" s="128" t="s">
        <v>177</v>
      </c>
      <c r="D116" s="115"/>
      <c r="E116" s="116"/>
      <c r="F116" s="116"/>
      <c r="G116" s="116"/>
      <c r="H116" s="116"/>
      <c r="I116" s="160"/>
      <c r="J116" s="136">
        <v>2000</v>
      </c>
      <c r="K116" s="116"/>
      <c r="L116" s="116"/>
      <c r="M116" s="160"/>
      <c r="N116" s="172">
        <f t="shared" si="28"/>
        <v>144924.67</v>
      </c>
    </row>
    <row r="117" s="3" customFormat="1" spans="1:14">
      <c r="A117" s="112">
        <f t="shared" si="29"/>
        <v>9</v>
      </c>
      <c r="B117" s="113" t="s">
        <v>72</v>
      </c>
      <c r="C117" s="128" t="s">
        <v>139</v>
      </c>
      <c r="D117" s="115"/>
      <c r="E117" s="116"/>
      <c r="F117" s="116"/>
      <c r="G117" s="116"/>
      <c r="H117" s="116"/>
      <c r="I117" s="160"/>
      <c r="J117" s="136">
        <v>2000</v>
      </c>
      <c r="K117" s="116"/>
      <c r="L117" s="116"/>
      <c r="M117" s="160"/>
      <c r="N117" s="172">
        <f t="shared" si="28"/>
        <v>142924.67</v>
      </c>
    </row>
    <row r="118" s="3" customFormat="1" spans="1:14">
      <c r="A118" s="112">
        <f t="shared" si="29"/>
        <v>10</v>
      </c>
      <c r="B118" s="113" t="s">
        <v>82</v>
      </c>
      <c r="C118" s="128" t="s">
        <v>178</v>
      </c>
      <c r="D118" s="115"/>
      <c r="E118" s="116"/>
      <c r="F118" s="116"/>
      <c r="G118" s="116"/>
      <c r="H118" s="116"/>
      <c r="I118" s="160"/>
      <c r="J118" s="136">
        <v>2000</v>
      </c>
      <c r="K118" s="116"/>
      <c r="L118" s="116"/>
      <c r="M118" s="160"/>
      <c r="N118" s="172">
        <f t="shared" si="28"/>
        <v>140924.67</v>
      </c>
    </row>
    <row r="119" s="3" customFormat="1" spans="1:14">
      <c r="A119" s="112">
        <f t="shared" si="29"/>
        <v>11</v>
      </c>
      <c r="B119" s="113" t="s">
        <v>98</v>
      </c>
      <c r="C119" s="128" t="s">
        <v>179</v>
      </c>
      <c r="D119" s="115">
        <v>4000</v>
      </c>
      <c r="E119" s="116"/>
      <c r="G119" s="116"/>
      <c r="H119" s="116"/>
      <c r="I119" s="160"/>
      <c r="J119" s="136"/>
      <c r="K119" s="116"/>
      <c r="L119" s="116"/>
      <c r="M119" s="160"/>
      <c r="N119" s="172">
        <f t="shared" si="28"/>
        <v>144924.67</v>
      </c>
    </row>
    <row r="120" s="3" customFormat="1" spans="1:14">
      <c r="A120" s="112">
        <f t="shared" si="29"/>
        <v>12</v>
      </c>
      <c r="B120" s="113" t="s">
        <v>99</v>
      </c>
      <c r="C120" s="128" t="s">
        <v>180</v>
      </c>
      <c r="D120" s="115"/>
      <c r="E120" s="116"/>
      <c r="F120" s="116"/>
      <c r="G120" s="116"/>
      <c r="H120" s="116"/>
      <c r="I120" s="160"/>
      <c r="J120" s="136">
        <v>2000</v>
      </c>
      <c r="K120" s="116"/>
      <c r="L120" s="116"/>
      <c r="M120" s="160"/>
      <c r="N120" s="172">
        <f t="shared" si="28"/>
        <v>142924.67</v>
      </c>
    </row>
    <row r="121" s="3" customFormat="1" spans="1:14">
      <c r="A121" s="112">
        <f t="shared" si="29"/>
        <v>13</v>
      </c>
      <c r="B121" s="113" t="s">
        <v>109</v>
      </c>
      <c r="C121" s="128" t="s">
        <v>33</v>
      </c>
      <c r="D121" s="115"/>
      <c r="E121" s="116"/>
      <c r="F121" s="116"/>
      <c r="G121" s="116"/>
      <c r="H121" s="116">
        <v>15.68</v>
      </c>
      <c r="I121" s="160"/>
      <c r="J121" s="136"/>
      <c r="K121" s="116"/>
      <c r="L121" s="116"/>
      <c r="M121" s="160"/>
      <c r="N121" s="172">
        <f t="shared" si="28"/>
        <v>142940.35</v>
      </c>
    </row>
    <row r="122" s="3" customFormat="1" spans="1:14">
      <c r="A122" s="112">
        <f t="shared" si="29"/>
        <v>14</v>
      </c>
      <c r="B122" s="113" t="s">
        <v>181</v>
      </c>
      <c r="C122" s="128" t="s">
        <v>182</v>
      </c>
      <c r="D122" s="115">
        <v>600</v>
      </c>
      <c r="E122" s="116"/>
      <c r="F122" s="116"/>
      <c r="G122" s="116"/>
      <c r="H122" s="116"/>
      <c r="I122" s="160"/>
      <c r="J122" s="136"/>
      <c r="K122" s="116"/>
      <c r="L122" s="116"/>
      <c r="M122" s="160"/>
      <c r="N122" s="172">
        <f t="shared" si="28"/>
        <v>143540.35</v>
      </c>
    </row>
    <row r="123" s="3" customFormat="1" spans="1:14">
      <c r="A123" s="112">
        <f t="shared" si="29"/>
        <v>15</v>
      </c>
      <c r="B123" s="113" t="s">
        <v>183</v>
      </c>
      <c r="C123" s="128" t="s">
        <v>184</v>
      </c>
      <c r="D123" s="115"/>
      <c r="E123" s="116"/>
      <c r="F123" s="116"/>
      <c r="G123" s="116"/>
      <c r="H123" s="116"/>
      <c r="I123" s="160"/>
      <c r="J123" s="136">
        <v>2000</v>
      </c>
      <c r="K123" s="116"/>
      <c r="L123" s="116"/>
      <c r="M123" s="160"/>
      <c r="N123" s="172">
        <f t="shared" si="28"/>
        <v>141540.35</v>
      </c>
    </row>
    <row r="124" s="3" customFormat="1" ht="15" spans="1:14">
      <c r="A124" s="112">
        <f t="shared" si="29"/>
        <v>16</v>
      </c>
      <c r="B124" s="113" t="s">
        <v>183</v>
      </c>
      <c r="C124" s="130" t="s">
        <v>185</v>
      </c>
      <c r="D124" s="115">
        <v>2000</v>
      </c>
      <c r="E124" s="116"/>
      <c r="F124" s="116"/>
      <c r="G124" s="116"/>
      <c r="H124" s="116"/>
      <c r="I124" s="160"/>
      <c r="J124" s="136"/>
      <c r="K124" s="116"/>
      <c r="L124" s="116"/>
      <c r="M124" s="160"/>
      <c r="N124" s="172">
        <f t="shared" si="28"/>
        <v>143540.35</v>
      </c>
    </row>
    <row r="125" s="3" customFormat="1" spans="1:14">
      <c r="A125" s="92"/>
      <c r="B125" s="99"/>
      <c r="C125" s="119" t="s">
        <v>20</v>
      </c>
      <c r="D125" s="101">
        <f t="shared" ref="D125:M125" si="30">SUM(D109:D124)</f>
        <v>6600</v>
      </c>
      <c r="E125" s="102">
        <f t="shared" si="30"/>
        <v>0</v>
      </c>
      <c r="F125" s="102">
        <f t="shared" si="30"/>
        <v>0</v>
      </c>
      <c r="G125" s="102">
        <f t="shared" si="30"/>
        <v>0</v>
      </c>
      <c r="H125" s="102">
        <f t="shared" si="30"/>
        <v>15.68</v>
      </c>
      <c r="I125" s="161">
        <f t="shared" si="30"/>
        <v>0</v>
      </c>
      <c r="J125" s="101">
        <f t="shared" si="30"/>
        <v>24000</v>
      </c>
      <c r="K125" s="102">
        <f t="shared" si="30"/>
        <v>0</v>
      </c>
      <c r="L125" s="102">
        <f t="shared" si="30"/>
        <v>0</v>
      </c>
      <c r="M125" s="161">
        <f t="shared" si="30"/>
        <v>0</v>
      </c>
      <c r="N125" s="170">
        <f>N108+SUM(D125:I125)-SUM(J125:M125)</f>
        <v>143540.35</v>
      </c>
    </row>
    <row r="126" s="3" customFormat="1" ht="15" spans="1:14">
      <c r="A126" s="103"/>
      <c r="B126" s="103"/>
      <c r="C126" s="120" t="s">
        <v>110</v>
      </c>
      <c r="D126" s="121">
        <f t="shared" ref="D126:N126" si="31">D125</f>
        <v>6600</v>
      </c>
      <c r="E126" s="122">
        <f t="shared" si="31"/>
        <v>0</v>
      </c>
      <c r="F126" s="122">
        <f t="shared" si="31"/>
        <v>0</v>
      </c>
      <c r="G126" s="122">
        <f t="shared" si="31"/>
        <v>0</v>
      </c>
      <c r="H126" s="122">
        <f t="shared" si="31"/>
        <v>15.68</v>
      </c>
      <c r="I126" s="163">
        <f t="shared" si="31"/>
        <v>0</v>
      </c>
      <c r="J126" s="121">
        <f t="shared" si="31"/>
        <v>24000</v>
      </c>
      <c r="K126" s="122">
        <f t="shared" si="31"/>
        <v>0</v>
      </c>
      <c r="L126" s="122">
        <f t="shared" si="31"/>
        <v>0</v>
      </c>
      <c r="M126" s="163">
        <f t="shared" si="31"/>
        <v>0</v>
      </c>
      <c r="N126" s="163">
        <f t="shared" si="31"/>
        <v>143540.35</v>
      </c>
    </row>
    <row r="127" s="3" customFormat="1" ht="15" spans="1:14">
      <c r="A127" s="107"/>
      <c r="B127" s="107"/>
      <c r="C127" s="206" t="s">
        <v>111</v>
      </c>
      <c r="D127" s="123">
        <f t="shared" ref="D127:M127" si="32">D126+D102</f>
        <v>773723</v>
      </c>
      <c r="E127" s="124">
        <f t="shared" si="32"/>
        <v>182854.57</v>
      </c>
      <c r="F127" s="124">
        <f t="shared" si="32"/>
        <v>6000</v>
      </c>
      <c r="G127" s="124">
        <f t="shared" si="32"/>
        <v>9749.5</v>
      </c>
      <c r="H127" s="124">
        <f t="shared" si="32"/>
        <v>1158.78</v>
      </c>
      <c r="I127" s="177">
        <f t="shared" si="32"/>
        <v>718.1</v>
      </c>
      <c r="J127" s="123">
        <f t="shared" si="32"/>
        <v>749950</v>
      </c>
      <c r="K127" s="124">
        <f t="shared" si="32"/>
        <v>0</v>
      </c>
      <c r="L127" s="124">
        <f t="shared" si="32"/>
        <v>10432.5</v>
      </c>
      <c r="M127" s="167">
        <f t="shared" si="32"/>
        <v>70281.1</v>
      </c>
      <c r="N127" s="171">
        <f>SUM(D127:I127)-SUM(J127:M127)</f>
        <v>143540.35</v>
      </c>
    </row>
    <row r="128" s="3" customFormat="1" spans="1:14">
      <c r="A128" s="111"/>
      <c r="B128" s="79"/>
      <c r="C128" s="79"/>
      <c r="D128" s="111"/>
      <c r="E128" s="111"/>
      <c r="F128" s="111"/>
      <c r="G128" s="111"/>
      <c r="H128" s="111"/>
      <c r="I128" s="111"/>
      <c r="J128" s="111"/>
      <c r="K128" s="79"/>
      <c r="L128" s="79"/>
      <c r="M128" s="79"/>
      <c r="N128" s="79"/>
    </row>
    <row r="129" s="3" customFormat="1" ht="18.75" spans="1:14">
      <c r="A129" s="5" t="s">
        <v>186</v>
      </c>
      <c r="B129" s="5"/>
      <c r="C129" s="5"/>
      <c r="D129" s="5"/>
      <c r="E129" s="5"/>
      <c r="F129" s="5"/>
      <c r="G129" s="5"/>
      <c r="H129" s="5"/>
      <c r="I129" s="5"/>
      <c r="J129" s="5"/>
      <c r="K129" s="1"/>
      <c r="L129" s="1"/>
      <c r="M129" s="1"/>
      <c r="N129" s="1"/>
    </row>
    <row r="130" s="3" customFormat="1" ht="19.5" spans="1:14">
      <c r="A130" s="5" t="s">
        <v>127</v>
      </c>
      <c r="B130" s="5"/>
      <c r="C130" s="5"/>
      <c r="D130" s="5"/>
      <c r="E130" s="5"/>
      <c r="F130" s="5"/>
      <c r="G130" s="5"/>
      <c r="H130" s="5"/>
      <c r="I130" s="5"/>
      <c r="J130" s="5"/>
      <c r="K130" s="1"/>
      <c r="L130" s="1"/>
      <c r="M130" s="1"/>
      <c r="N130" s="1"/>
    </row>
    <row r="131" s="3" customFormat="1" spans="1:14">
      <c r="A131" s="81"/>
      <c r="B131" s="82" t="s">
        <v>2</v>
      </c>
      <c r="C131" s="82" t="s">
        <v>3</v>
      </c>
      <c r="D131" s="83" t="s">
        <v>4</v>
      </c>
      <c r="E131" s="84"/>
      <c r="F131" s="84"/>
      <c r="G131" s="84"/>
      <c r="H131" s="84"/>
      <c r="I131" s="138"/>
      <c r="J131" s="83" t="s">
        <v>5</v>
      </c>
      <c r="K131" s="84"/>
      <c r="L131" s="84"/>
      <c r="M131" s="139"/>
      <c r="N131" s="140" t="s">
        <v>6</v>
      </c>
    </row>
    <row r="132" s="3" customFormat="1" ht="15" spans="1:14">
      <c r="A132" s="85"/>
      <c r="B132" s="86"/>
      <c r="C132" s="87"/>
      <c r="D132" s="88" t="s">
        <v>7</v>
      </c>
      <c r="E132" s="89" t="s">
        <v>8</v>
      </c>
      <c r="F132" s="89" t="s">
        <v>9</v>
      </c>
      <c r="G132" s="89" t="s">
        <v>10</v>
      </c>
      <c r="H132" s="89" t="s">
        <v>11</v>
      </c>
      <c r="I132" s="141" t="s">
        <v>12</v>
      </c>
      <c r="J132" s="88" t="s">
        <v>13</v>
      </c>
      <c r="K132" s="89" t="s">
        <v>14</v>
      </c>
      <c r="L132" s="89" t="s">
        <v>15</v>
      </c>
      <c r="M132" s="142" t="s">
        <v>16</v>
      </c>
      <c r="N132" s="159"/>
    </row>
    <row r="133" s="3" customFormat="1" spans="1:14">
      <c r="A133" s="90"/>
      <c r="B133" s="91"/>
      <c r="C133" s="92" t="s">
        <v>24</v>
      </c>
      <c r="D133" s="93"/>
      <c r="E133" s="94"/>
      <c r="F133" s="94"/>
      <c r="G133" s="94"/>
      <c r="H133" s="94"/>
      <c r="I133" s="144"/>
      <c r="J133" s="133"/>
      <c r="K133" s="94"/>
      <c r="L133" s="94"/>
      <c r="M133" s="144"/>
      <c r="N133" s="153">
        <f>N127</f>
        <v>143540.35</v>
      </c>
    </row>
    <row r="134" s="3" customFormat="1" spans="1:14">
      <c r="A134" s="112"/>
      <c r="B134" s="113"/>
      <c r="C134" s="128" t="s">
        <v>128</v>
      </c>
      <c r="D134" s="115"/>
      <c r="E134" s="116"/>
      <c r="F134" s="116"/>
      <c r="G134" s="116"/>
      <c r="H134" s="116"/>
      <c r="I134" s="160"/>
      <c r="J134" s="136"/>
      <c r="K134" s="116"/>
      <c r="L134" s="116"/>
      <c r="M134" s="160"/>
      <c r="N134" s="172">
        <f>N133+SUM(D134:I134)-SUM(J134:M134)</f>
        <v>143540.35</v>
      </c>
    </row>
    <row r="135" s="3" customFormat="1" ht="15" spans="1:14">
      <c r="A135" s="90"/>
      <c r="B135" s="117"/>
      <c r="C135" s="130"/>
      <c r="D135" s="93"/>
      <c r="E135" s="94"/>
      <c r="F135" s="94"/>
      <c r="G135" s="94"/>
      <c r="H135" s="94"/>
      <c r="I135" s="144"/>
      <c r="J135" s="133"/>
      <c r="K135" s="94"/>
      <c r="L135" s="94"/>
      <c r="M135" s="144"/>
      <c r="N135" s="172">
        <f t="shared" ref="N135" si="33">N134+SUM(D135:I135)-SUM(J135:M135)</f>
        <v>143540.35</v>
      </c>
    </row>
    <row r="136" s="3" customFormat="1" spans="1:14">
      <c r="A136" s="92"/>
      <c r="B136" s="99"/>
      <c r="C136" s="100" t="s">
        <v>20</v>
      </c>
      <c r="D136" s="101">
        <f t="shared" ref="D136:I136" si="34">SUM(D134:D134)</f>
        <v>0</v>
      </c>
      <c r="E136" s="102">
        <f t="shared" si="34"/>
        <v>0</v>
      </c>
      <c r="F136" s="102">
        <f t="shared" si="34"/>
        <v>0</v>
      </c>
      <c r="G136" s="102">
        <f t="shared" si="34"/>
        <v>0</v>
      </c>
      <c r="H136" s="102">
        <f t="shared" si="34"/>
        <v>0</v>
      </c>
      <c r="I136" s="161">
        <f t="shared" si="34"/>
        <v>0</v>
      </c>
      <c r="J136" s="101">
        <f>SUM(J134:J135)</f>
        <v>0</v>
      </c>
      <c r="K136" s="102">
        <f>SUM(K134:K134)</f>
        <v>0</v>
      </c>
      <c r="L136" s="102">
        <f>SUM(L134:L134)</f>
        <v>0</v>
      </c>
      <c r="M136" s="161">
        <f>SUM(M134:M134)</f>
        <v>0</v>
      </c>
      <c r="N136" s="170">
        <f>N133+SUM(D136:I136)-SUM(J136:M136)</f>
        <v>143540.35</v>
      </c>
    </row>
    <row r="137" s="3" customFormat="1" ht="15" spans="1:14">
      <c r="A137" s="103"/>
      <c r="B137" s="103"/>
      <c r="C137" s="132" t="s">
        <v>114</v>
      </c>
      <c r="D137" s="121">
        <f t="shared" ref="D137:N137" si="35">D136</f>
        <v>0</v>
      </c>
      <c r="E137" s="122">
        <f t="shared" si="35"/>
        <v>0</v>
      </c>
      <c r="F137" s="122">
        <f t="shared" si="35"/>
        <v>0</v>
      </c>
      <c r="G137" s="122">
        <f t="shared" si="35"/>
        <v>0</v>
      </c>
      <c r="H137" s="122">
        <f t="shared" si="35"/>
        <v>0</v>
      </c>
      <c r="I137" s="163">
        <f t="shared" si="35"/>
        <v>0</v>
      </c>
      <c r="J137" s="121">
        <f t="shared" si="35"/>
        <v>0</v>
      </c>
      <c r="K137" s="122">
        <f t="shared" si="35"/>
        <v>0</v>
      </c>
      <c r="L137" s="122">
        <f t="shared" si="35"/>
        <v>0</v>
      </c>
      <c r="M137" s="163">
        <f t="shared" si="35"/>
        <v>0</v>
      </c>
      <c r="N137" s="163">
        <f t="shared" si="35"/>
        <v>143540.35</v>
      </c>
    </row>
    <row r="138" s="3" customFormat="1" ht="15" spans="1:14">
      <c r="A138" s="107"/>
      <c r="B138" s="107"/>
      <c r="C138" s="206" t="s">
        <v>115</v>
      </c>
      <c r="D138" s="123">
        <f t="shared" ref="D138:M138" si="36">D137+D127</f>
        <v>773723</v>
      </c>
      <c r="E138" s="124">
        <f t="shared" si="36"/>
        <v>182854.57</v>
      </c>
      <c r="F138" s="124">
        <f t="shared" si="36"/>
        <v>6000</v>
      </c>
      <c r="G138" s="124">
        <f t="shared" si="36"/>
        <v>9749.5</v>
      </c>
      <c r="H138" s="124">
        <f t="shared" si="36"/>
        <v>1158.78</v>
      </c>
      <c r="I138" s="177">
        <f t="shared" si="36"/>
        <v>718.1</v>
      </c>
      <c r="J138" s="123">
        <f t="shared" si="36"/>
        <v>749950</v>
      </c>
      <c r="K138" s="124">
        <f t="shared" si="36"/>
        <v>0</v>
      </c>
      <c r="L138" s="124">
        <f t="shared" si="36"/>
        <v>10432.5</v>
      </c>
      <c r="M138" s="167">
        <f t="shared" si="36"/>
        <v>70281.1</v>
      </c>
      <c r="N138" s="171">
        <f>SUM(D138:I138)-SUM(J138:M138)</f>
        <v>143540.35</v>
      </c>
    </row>
    <row r="139" s="3" customFormat="1" spans="1:14">
      <c r="A139" s="111"/>
      <c r="B139" s="79"/>
      <c r="C139" s="79"/>
      <c r="D139" s="111"/>
      <c r="E139" s="111"/>
      <c r="F139" s="111"/>
      <c r="G139" s="111"/>
      <c r="H139" s="111"/>
      <c r="I139" s="111"/>
      <c r="J139" s="111"/>
      <c r="K139" s="79"/>
      <c r="L139" s="79"/>
      <c r="M139" s="79"/>
      <c r="N139" s="79"/>
    </row>
    <row r="140" s="3" customFormat="1" ht="18.75" spans="1:14">
      <c r="A140" s="5" t="s">
        <v>187</v>
      </c>
      <c r="B140" s="5"/>
      <c r="C140" s="5"/>
      <c r="D140" s="5"/>
      <c r="E140" s="5"/>
      <c r="F140" s="5"/>
      <c r="G140" s="5"/>
      <c r="H140" s="5"/>
      <c r="I140" s="5"/>
      <c r="J140" s="5"/>
      <c r="K140" s="1"/>
      <c r="L140" s="1"/>
      <c r="M140" s="1"/>
      <c r="N140" s="1"/>
    </row>
    <row r="141" s="3" customFormat="1" ht="19.5" spans="1:14">
      <c r="A141" s="5" t="s">
        <v>127</v>
      </c>
      <c r="B141" s="5"/>
      <c r="C141" s="5"/>
      <c r="D141" s="5"/>
      <c r="E141" s="5"/>
      <c r="F141" s="5"/>
      <c r="G141" s="5"/>
      <c r="H141" s="5"/>
      <c r="I141" s="5"/>
      <c r="J141" s="5"/>
      <c r="K141" s="1"/>
      <c r="L141" s="1"/>
      <c r="M141" s="1"/>
      <c r="N141" s="1"/>
    </row>
    <row r="142" s="3" customFormat="1" spans="1:14">
      <c r="A142" s="81"/>
      <c r="B142" s="82" t="s">
        <v>2</v>
      </c>
      <c r="C142" s="82" t="s">
        <v>3</v>
      </c>
      <c r="D142" s="83" t="s">
        <v>4</v>
      </c>
      <c r="E142" s="84"/>
      <c r="F142" s="84"/>
      <c r="G142" s="84"/>
      <c r="H142" s="84"/>
      <c r="I142" s="138"/>
      <c r="J142" s="83" t="s">
        <v>5</v>
      </c>
      <c r="K142" s="84"/>
      <c r="L142" s="84"/>
      <c r="M142" s="139"/>
      <c r="N142" s="140" t="s">
        <v>6</v>
      </c>
    </row>
    <row r="143" s="3" customFormat="1" ht="15" spans="1:14">
      <c r="A143" s="85"/>
      <c r="B143" s="87"/>
      <c r="C143" s="86"/>
      <c r="D143" s="88" t="s">
        <v>7</v>
      </c>
      <c r="E143" s="89" t="s">
        <v>8</v>
      </c>
      <c r="F143" s="89" t="s">
        <v>9</v>
      </c>
      <c r="G143" s="89" t="s">
        <v>10</v>
      </c>
      <c r="H143" s="89" t="s">
        <v>11</v>
      </c>
      <c r="I143" s="141" t="s">
        <v>12</v>
      </c>
      <c r="J143" s="88" t="s">
        <v>13</v>
      </c>
      <c r="K143" s="89" t="s">
        <v>14</v>
      </c>
      <c r="L143" s="89" t="s">
        <v>15</v>
      </c>
      <c r="M143" s="142" t="s">
        <v>16</v>
      </c>
      <c r="N143" s="159"/>
    </row>
    <row r="144" s="3" customFormat="1" spans="1:14">
      <c r="A144" s="90"/>
      <c r="B144" s="99"/>
      <c r="C144" s="137" t="s">
        <v>24</v>
      </c>
      <c r="D144" s="93"/>
      <c r="E144" s="94"/>
      <c r="F144" s="94"/>
      <c r="G144" s="94"/>
      <c r="H144" s="94"/>
      <c r="I144" s="144"/>
      <c r="J144" s="133"/>
      <c r="K144" s="94"/>
      <c r="L144" s="94"/>
      <c r="M144" s="144"/>
      <c r="N144" s="153">
        <f>N138</f>
        <v>143540.35</v>
      </c>
    </row>
    <row r="145" s="3" customFormat="1" ht="15" spans="1:14">
      <c r="A145" s="112">
        <v>1</v>
      </c>
      <c r="B145" s="212"/>
      <c r="C145" s="205" t="s">
        <v>128</v>
      </c>
      <c r="D145" s="115"/>
      <c r="E145" s="116"/>
      <c r="F145" s="116"/>
      <c r="G145" s="116"/>
      <c r="H145" s="116"/>
      <c r="I145" s="160"/>
      <c r="J145" s="136"/>
      <c r="K145" s="116"/>
      <c r="L145" s="116"/>
      <c r="M145" s="160"/>
      <c r="N145" s="172">
        <f>N144+SUM(D145:I145)-SUM(J145:M145)</f>
        <v>143540.35</v>
      </c>
    </row>
    <row r="146" s="3" customFormat="1" spans="1:14">
      <c r="A146" s="92"/>
      <c r="B146" s="131"/>
      <c r="C146" s="137" t="s">
        <v>20</v>
      </c>
      <c r="D146" s="101">
        <f t="shared" ref="D146:M146" si="37">SUM(D145:D145)</f>
        <v>0</v>
      </c>
      <c r="E146" s="102">
        <f t="shared" si="37"/>
        <v>0</v>
      </c>
      <c r="F146" s="102">
        <f t="shared" si="37"/>
        <v>0</v>
      </c>
      <c r="G146" s="102">
        <f t="shared" si="37"/>
        <v>0</v>
      </c>
      <c r="H146" s="102">
        <f t="shared" si="37"/>
        <v>0</v>
      </c>
      <c r="I146" s="161">
        <f t="shared" si="37"/>
        <v>0</v>
      </c>
      <c r="J146" s="101">
        <f t="shared" si="37"/>
        <v>0</v>
      </c>
      <c r="K146" s="102">
        <f t="shared" si="37"/>
        <v>0</v>
      </c>
      <c r="L146" s="102">
        <f t="shared" si="37"/>
        <v>0</v>
      </c>
      <c r="M146" s="161">
        <f t="shared" si="37"/>
        <v>0</v>
      </c>
      <c r="N146" s="170">
        <f>N144+SUM(D146:I146)-SUM(J146:M146)</f>
        <v>143540.35</v>
      </c>
    </row>
    <row r="147" s="3" customFormat="1" ht="15" spans="1:14">
      <c r="A147" s="103"/>
      <c r="B147" s="103"/>
      <c r="C147" s="132" t="s">
        <v>118</v>
      </c>
      <c r="D147" s="121">
        <f t="shared" ref="D147:N147" si="38">D146</f>
        <v>0</v>
      </c>
      <c r="E147" s="122">
        <f t="shared" si="38"/>
        <v>0</v>
      </c>
      <c r="F147" s="122">
        <f t="shared" si="38"/>
        <v>0</v>
      </c>
      <c r="G147" s="122">
        <f t="shared" si="38"/>
        <v>0</v>
      </c>
      <c r="H147" s="122">
        <f t="shared" si="38"/>
        <v>0</v>
      </c>
      <c r="I147" s="163">
        <f t="shared" si="38"/>
        <v>0</v>
      </c>
      <c r="J147" s="121">
        <f t="shared" si="38"/>
        <v>0</v>
      </c>
      <c r="K147" s="122">
        <f t="shared" si="38"/>
        <v>0</v>
      </c>
      <c r="L147" s="122">
        <f t="shared" si="38"/>
        <v>0</v>
      </c>
      <c r="M147" s="163">
        <f t="shared" si="38"/>
        <v>0</v>
      </c>
      <c r="N147" s="163">
        <f t="shared" si="38"/>
        <v>143540.35</v>
      </c>
    </row>
    <row r="148" s="3" customFormat="1" ht="15" spans="1:14">
      <c r="A148" s="107"/>
      <c r="B148" s="107"/>
      <c r="C148" s="206" t="s">
        <v>119</v>
      </c>
      <c r="D148" s="123">
        <f t="shared" ref="D148:M148" si="39">D147+D138</f>
        <v>773723</v>
      </c>
      <c r="E148" s="124">
        <f t="shared" si="39"/>
        <v>182854.57</v>
      </c>
      <c r="F148" s="124">
        <f t="shared" si="39"/>
        <v>6000</v>
      </c>
      <c r="G148" s="124">
        <f t="shared" si="39"/>
        <v>9749.5</v>
      </c>
      <c r="H148" s="124">
        <f t="shared" si="39"/>
        <v>1158.78</v>
      </c>
      <c r="I148" s="177">
        <f t="shared" si="39"/>
        <v>718.1</v>
      </c>
      <c r="J148" s="123">
        <f t="shared" si="39"/>
        <v>749950</v>
      </c>
      <c r="K148" s="124">
        <f t="shared" si="39"/>
        <v>0</v>
      </c>
      <c r="L148" s="124">
        <f t="shared" si="39"/>
        <v>10432.5</v>
      </c>
      <c r="M148" s="167">
        <f t="shared" si="39"/>
        <v>70281.1</v>
      </c>
      <c r="N148" s="171">
        <f>SUM(D148:I148)-SUM(J148:M148)</f>
        <v>143540.35</v>
      </c>
    </row>
    <row r="149" s="3" customFormat="1" spans="1:14">
      <c r="A149" s="111"/>
      <c r="B149" s="79"/>
      <c r="C149" s="79"/>
      <c r="D149" s="111"/>
      <c r="E149" s="111"/>
      <c r="F149" s="111"/>
      <c r="G149" s="111"/>
      <c r="H149" s="111"/>
      <c r="I149" s="111"/>
      <c r="J149" s="111"/>
      <c r="K149" s="79"/>
      <c r="L149" s="79"/>
      <c r="M149" s="79"/>
      <c r="N149" s="79"/>
    </row>
    <row r="150" s="3" customFormat="1" ht="18.75" spans="1:14">
      <c r="A150" s="5" t="s">
        <v>188</v>
      </c>
      <c r="B150" s="5"/>
      <c r="C150" s="5"/>
      <c r="D150" s="5"/>
      <c r="E150" s="5"/>
      <c r="F150" s="5"/>
      <c r="G150" s="5"/>
      <c r="H150" s="5"/>
      <c r="I150" s="5"/>
      <c r="J150" s="5"/>
      <c r="K150" s="1"/>
      <c r="L150" s="1"/>
      <c r="M150" s="1"/>
      <c r="N150" s="1"/>
    </row>
    <row r="151" s="3" customFormat="1" ht="19.5" spans="1:14">
      <c r="A151" s="5" t="s">
        <v>127</v>
      </c>
      <c r="B151" s="5"/>
      <c r="C151" s="5"/>
      <c r="D151" s="5"/>
      <c r="E151" s="5"/>
      <c r="F151" s="5"/>
      <c r="G151" s="5"/>
      <c r="H151" s="5"/>
      <c r="I151" s="5"/>
      <c r="J151" s="5"/>
      <c r="K151" s="1"/>
      <c r="L151" s="1"/>
      <c r="M151" s="1"/>
      <c r="N151" s="1"/>
    </row>
    <row r="152" s="3" customFormat="1" spans="1:14">
      <c r="A152" s="81"/>
      <c r="B152" s="82" t="s">
        <v>2</v>
      </c>
      <c r="C152" s="82" t="s">
        <v>3</v>
      </c>
      <c r="D152" s="83" t="s">
        <v>4</v>
      </c>
      <c r="E152" s="84"/>
      <c r="F152" s="84"/>
      <c r="G152" s="84"/>
      <c r="H152" s="84"/>
      <c r="I152" s="138"/>
      <c r="J152" s="83" t="s">
        <v>5</v>
      </c>
      <c r="K152" s="84"/>
      <c r="L152" s="84"/>
      <c r="M152" s="139"/>
      <c r="N152" s="140" t="s">
        <v>6</v>
      </c>
    </row>
    <row r="153" s="3" customFormat="1" ht="15" spans="1:14">
      <c r="A153" s="85"/>
      <c r="B153" s="86"/>
      <c r="C153" s="86"/>
      <c r="D153" s="88" t="s">
        <v>7</v>
      </c>
      <c r="E153" s="89" t="s">
        <v>8</v>
      </c>
      <c r="F153" s="89" t="s">
        <v>9</v>
      </c>
      <c r="G153" s="89" t="s">
        <v>10</v>
      </c>
      <c r="H153" s="89" t="s">
        <v>11</v>
      </c>
      <c r="I153" s="141" t="s">
        <v>12</v>
      </c>
      <c r="J153" s="88" t="s">
        <v>13</v>
      </c>
      <c r="K153" s="89" t="s">
        <v>14</v>
      </c>
      <c r="L153" s="89" t="s">
        <v>15</v>
      </c>
      <c r="M153" s="142" t="s">
        <v>16</v>
      </c>
      <c r="N153" s="159"/>
    </row>
    <row r="154" s="3" customFormat="1" spans="1:14">
      <c r="A154" s="90"/>
      <c r="B154" s="99"/>
      <c r="C154" s="137" t="s">
        <v>24</v>
      </c>
      <c r="D154" s="93"/>
      <c r="E154" s="94"/>
      <c r="F154" s="94"/>
      <c r="G154" s="94"/>
      <c r="H154" s="94"/>
      <c r="I154" s="144"/>
      <c r="J154" s="133"/>
      <c r="K154" s="94"/>
      <c r="L154" s="94"/>
      <c r="M154" s="144"/>
      <c r="N154" s="214">
        <f>N148</f>
        <v>143540.35</v>
      </c>
    </row>
    <row r="155" s="3" customFormat="1" ht="15" spans="1:14">
      <c r="A155" s="112">
        <v>1</v>
      </c>
      <c r="B155" s="134" t="s">
        <v>122</v>
      </c>
      <c r="C155" s="213" t="s">
        <v>11</v>
      </c>
      <c r="D155" s="115"/>
      <c r="E155" s="116"/>
      <c r="F155" s="116"/>
      <c r="G155" s="116"/>
      <c r="H155" s="116">
        <v>26.09</v>
      </c>
      <c r="I155" s="160"/>
      <c r="J155" s="136"/>
      <c r="K155" s="116"/>
      <c r="L155" s="116"/>
      <c r="M155" s="160"/>
      <c r="N155" s="215">
        <f>N154+SUM(D155:I155)-SUM(J155:M155)</f>
        <v>143566.44</v>
      </c>
    </row>
    <row r="156" s="3" customFormat="1" spans="1:14">
      <c r="A156" s="92"/>
      <c r="B156" s="99"/>
      <c r="C156" s="137" t="s">
        <v>20</v>
      </c>
      <c r="D156" s="101">
        <f t="shared" ref="D156:M156" si="40">SUM(D155:D155)</f>
        <v>0</v>
      </c>
      <c r="E156" s="102">
        <f t="shared" si="40"/>
        <v>0</v>
      </c>
      <c r="F156" s="102">
        <f t="shared" si="40"/>
        <v>0</v>
      </c>
      <c r="G156" s="102">
        <f t="shared" si="40"/>
        <v>0</v>
      </c>
      <c r="H156" s="102">
        <f t="shared" si="40"/>
        <v>26.09</v>
      </c>
      <c r="I156" s="161">
        <f t="shared" si="40"/>
        <v>0</v>
      </c>
      <c r="J156" s="101">
        <f t="shared" si="40"/>
        <v>0</v>
      </c>
      <c r="K156" s="102">
        <f t="shared" si="40"/>
        <v>0</v>
      </c>
      <c r="L156" s="102">
        <f t="shared" si="40"/>
        <v>0</v>
      </c>
      <c r="M156" s="161">
        <f t="shared" si="40"/>
        <v>0</v>
      </c>
      <c r="N156" s="216">
        <f>N154+SUM(D156:I156)-SUM(J156:M156)</f>
        <v>143566.44</v>
      </c>
    </row>
    <row r="157" s="3" customFormat="1" ht="15" spans="1:14">
      <c r="A157" s="103"/>
      <c r="B157" s="103"/>
      <c r="C157" s="132" t="s">
        <v>123</v>
      </c>
      <c r="D157" s="121">
        <f t="shared" ref="D157:N157" si="41">D156</f>
        <v>0</v>
      </c>
      <c r="E157" s="122">
        <f t="shared" si="41"/>
        <v>0</v>
      </c>
      <c r="F157" s="122">
        <f t="shared" si="41"/>
        <v>0</v>
      </c>
      <c r="G157" s="122">
        <f t="shared" si="41"/>
        <v>0</v>
      </c>
      <c r="H157" s="122">
        <f t="shared" si="41"/>
        <v>26.09</v>
      </c>
      <c r="I157" s="163">
        <f t="shared" si="41"/>
        <v>0</v>
      </c>
      <c r="J157" s="121">
        <f t="shared" si="41"/>
        <v>0</v>
      </c>
      <c r="K157" s="122">
        <f t="shared" si="41"/>
        <v>0</v>
      </c>
      <c r="L157" s="122">
        <f t="shared" si="41"/>
        <v>0</v>
      </c>
      <c r="M157" s="163">
        <f t="shared" si="41"/>
        <v>0</v>
      </c>
      <c r="N157" s="217">
        <f t="shared" si="41"/>
        <v>143566.44</v>
      </c>
    </row>
    <row r="158" s="3" customFormat="1" ht="15" spans="1:14">
      <c r="A158" s="107"/>
      <c r="B158" s="107"/>
      <c r="C158" s="206" t="s">
        <v>124</v>
      </c>
      <c r="D158" s="123">
        <f t="shared" ref="D158:M158" si="42">D157+D148</f>
        <v>773723</v>
      </c>
      <c r="E158" s="124">
        <f t="shared" si="42"/>
        <v>182854.57</v>
      </c>
      <c r="F158" s="124">
        <f t="shared" si="42"/>
        <v>6000</v>
      </c>
      <c r="G158" s="124">
        <f t="shared" si="42"/>
        <v>9749.5</v>
      </c>
      <c r="H158" s="124">
        <f t="shared" si="42"/>
        <v>1184.87</v>
      </c>
      <c r="I158" s="177">
        <f t="shared" si="42"/>
        <v>718.1</v>
      </c>
      <c r="J158" s="123">
        <f t="shared" si="42"/>
        <v>749950</v>
      </c>
      <c r="K158" s="124">
        <f t="shared" si="42"/>
        <v>0</v>
      </c>
      <c r="L158" s="124">
        <f t="shared" si="42"/>
        <v>10432.5</v>
      </c>
      <c r="M158" s="167">
        <f t="shared" si="42"/>
        <v>70281.1</v>
      </c>
      <c r="N158" s="171">
        <f>SUM(D158:I158)-SUM(J158:M158)</f>
        <v>143566.44</v>
      </c>
    </row>
    <row r="159" s="3" customFormat="1" spans="1:14">
      <c r="A159" s="111"/>
      <c r="B159" s="79"/>
      <c r="C159" s="79"/>
      <c r="D159" s="111"/>
      <c r="E159" s="111"/>
      <c r="F159" s="111"/>
      <c r="G159" s="111"/>
      <c r="H159" s="111"/>
      <c r="I159" s="111"/>
      <c r="J159" s="111"/>
      <c r="K159" s="79"/>
      <c r="L159" s="79"/>
      <c r="M159" s="79"/>
      <c r="N159" s="79"/>
    </row>
    <row r="160" s="3" customFormat="1" spans="1:14">
      <c r="A160" s="111"/>
      <c r="B160" s="79"/>
      <c r="C160" s="79"/>
      <c r="D160" s="111"/>
      <c r="E160" s="111"/>
      <c r="F160" s="111"/>
      <c r="G160" s="111"/>
      <c r="H160" s="111"/>
      <c r="I160" s="111"/>
      <c r="J160" s="111"/>
      <c r="K160" s="79"/>
      <c r="L160" s="79"/>
      <c r="M160" s="79"/>
      <c r="N160" s="79"/>
    </row>
    <row r="161" s="3" customFormat="1" spans="1:14">
      <c r="A161" s="111"/>
      <c r="B161" s="79"/>
      <c r="C161" s="79" t="s">
        <v>189</v>
      </c>
      <c r="D161" s="203">
        <f>D8+D23+D37+D48+D58+D68+D79+D101+D126+D137+D147+D157</f>
        <v>66700</v>
      </c>
      <c r="E161" s="203">
        <f t="shared" ref="D161:M161" si="43">E8+E23+E37+E48+E58+E68+E79+E101+E126+E137+E147+E157</f>
        <v>0</v>
      </c>
      <c r="F161" s="203">
        <f t="shared" si="43"/>
        <v>0</v>
      </c>
      <c r="G161" s="203">
        <f t="shared" si="43"/>
        <v>0</v>
      </c>
      <c r="H161" s="203">
        <f t="shared" si="43"/>
        <v>62.93</v>
      </c>
      <c r="I161" s="203">
        <f t="shared" si="43"/>
        <v>0</v>
      </c>
      <c r="J161" s="203">
        <f>J8+J23+J37+J48+J58+J68+J79+J101+J126+J137+J147+J157</f>
        <v>33000</v>
      </c>
      <c r="K161" s="203">
        <f t="shared" si="43"/>
        <v>0</v>
      </c>
      <c r="L161" s="203">
        <f t="shared" si="43"/>
        <v>0</v>
      </c>
      <c r="M161" s="203">
        <f t="shared" si="43"/>
        <v>10</v>
      </c>
      <c r="N161" s="204">
        <f>N5+SUM(D161:I161)-SUM(J161:M161)</f>
        <v>143566.44</v>
      </c>
    </row>
    <row r="162" s="3" customFormat="1" spans="1:14">
      <c r="A162" s="111"/>
      <c r="B162" s="79"/>
      <c r="C162" s="79"/>
      <c r="D162" s="111"/>
      <c r="E162" s="111"/>
      <c r="F162" s="111"/>
      <c r="G162" s="111"/>
      <c r="H162" s="111"/>
      <c r="I162" s="111"/>
      <c r="J162" s="111"/>
      <c r="K162" s="79"/>
      <c r="L162" s="79"/>
      <c r="M162" s="79"/>
      <c r="N162" s="79"/>
    </row>
    <row r="163" s="3" customFormat="1" spans="1:14">
      <c r="A163" s="111"/>
      <c r="B163" s="79"/>
      <c r="C163" s="79"/>
      <c r="D163" s="111"/>
      <c r="E163" s="111"/>
      <c r="F163" s="111"/>
      <c r="G163" s="111"/>
      <c r="H163" s="111"/>
      <c r="I163" s="111"/>
      <c r="J163" s="111"/>
      <c r="K163" s="79"/>
      <c r="L163" s="79"/>
      <c r="M163" s="79"/>
      <c r="N163" s="79"/>
    </row>
    <row r="164" s="3" customFormat="1" spans="1:14">
      <c r="A164" s="111"/>
      <c r="B164" s="79"/>
      <c r="C164" s="79"/>
      <c r="D164" s="111"/>
      <c r="E164" s="111"/>
      <c r="F164" s="111"/>
      <c r="G164" s="111"/>
      <c r="H164" s="111"/>
      <c r="I164" s="111"/>
      <c r="J164" s="111"/>
      <c r="K164" s="79"/>
      <c r="L164" s="79"/>
      <c r="M164" s="79"/>
      <c r="N164" s="79"/>
    </row>
    <row r="165" s="3" customFormat="1" spans="1:14">
      <c r="A165" s="111"/>
      <c r="B165" s="79"/>
      <c r="C165" s="79"/>
      <c r="D165" s="111"/>
      <c r="E165" s="111"/>
      <c r="F165" s="111"/>
      <c r="G165" s="111"/>
      <c r="H165" s="111"/>
      <c r="I165" s="111"/>
      <c r="J165" s="111"/>
      <c r="K165" s="79"/>
      <c r="L165" s="79"/>
      <c r="M165" s="79"/>
      <c r="N165" s="79"/>
    </row>
    <row r="166" s="3" customFormat="1" spans="1:14">
      <c r="A166" s="111"/>
      <c r="B166" s="79"/>
      <c r="C166" s="79"/>
      <c r="D166" s="111"/>
      <c r="E166" s="111"/>
      <c r="F166" s="111"/>
      <c r="G166" s="111"/>
      <c r="H166" s="111"/>
      <c r="I166" s="111"/>
      <c r="J166" s="111"/>
      <c r="K166" s="79"/>
      <c r="L166" s="79"/>
      <c r="M166" s="79"/>
      <c r="N166" s="79"/>
    </row>
    <row r="167" s="3" customFormat="1" spans="1:14">
      <c r="A167" s="111"/>
      <c r="B167" s="79"/>
      <c r="C167" s="79"/>
      <c r="D167" s="111"/>
      <c r="E167" s="111"/>
      <c r="F167" s="111"/>
      <c r="G167" s="111"/>
      <c r="H167" s="111"/>
      <c r="I167" s="111"/>
      <c r="J167" s="111"/>
      <c r="K167" s="79"/>
      <c r="L167" s="79"/>
      <c r="M167" s="79"/>
      <c r="N167" s="79"/>
    </row>
    <row r="168" s="3" customFormat="1" spans="1:14">
      <c r="A168" s="111"/>
      <c r="B168" s="79"/>
      <c r="C168" s="79"/>
      <c r="D168" s="111"/>
      <c r="E168" s="111"/>
      <c r="F168" s="111"/>
      <c r="G168" s="111"/>
      <c r="H168" s="111"/>
      <c r="I168" s="111"/>
      <c r="J168" s="111"/>
      <c r="K168" s="79"/>
      <c r="L168" s="79"/>
      <c r="M168" s="79"/>
      <c r="N168" s="79"/>
    </row>
    <row r="169" s="3" customFormat="1" spans="1:14">
      <c r="A169" s="111"/>
      <c r="B169" s="79"/>
      <c r="C169" s="79"/>
      <c r="D169" s="111"/>
      <c r="E169" s="111"/>
      <c r="F169" s="111"/>
      <c r="G169" s="111"/>
      <c r="H169" s="111"/>
      <c r="I169" s="111"/>
      <c r="J169" s="111"/>
      <c r="K169" s="79"/>
      <c r="L169" s="79"/>
      <c r="M169" s="79"/>
      <c r="N169" s="79"/>
    </row>
    <row r="170" s="3" customFormat="1" spans="1:14">
      <c r="A170" s="111"/>
      <c r="B170" s="79"/>
      <c r="C170" s="79"/>
      <c r="D170" s="111"/>
      <c r="E170" s="111"/>
      <c r="F170" s="111"/>
      <c r="G170" s="111"/>
      <c r="H170" s="111"/>
      <c r="I170" s="111"/>
      <c r="J170" s="111"/>
      <c r="K170" s="79"/>
      <c r="L170" s="79"/>
      <c r="M170" s="79"/>
      <c r="N170" s="79"/>
    </row>
    <row r="171" s="3" customFormat="1" spans="1:14">
      <c r="A171" s="111"/>
      <c r="B171" s="79"/>
      <c r="C171" s="79"/>
      <c r="D171" s="111"/>
      <c r="E171" s="111"/>
      <c r="F171" s="111"/>
      <c r="G171" s="111"/>
      <c r="H171" s="111"/>
      <c r="I171" s="111"/>
      <c r="J171" s="111"/>
      <c r="K171" s="79"/>
      <c r="L171" s="79"/>
      <c r="M171" s="79"/>
      <c r="N171" s="79"/>
    </row>
    <row r="172" s="3" customFormat="1" spans="1:14">
      <c r="A172" s="111"/>
      <c r="B172" s="79"/>
      <c r="C172" s="79"/>
      <c r="D172" s="111"/>
      <c r="E172" s="111"/>
      <c r="F172" s="111"/>
      <c r="G172" s="111"/>
      <c r="H172" s="111"/>
      <c r="I172" s="111"/>
      <c r="J172" s="111"/>
      <c r="K172" s="79"/>
      <c r="L172" s="79"/>
      <c r="M172" s="79"/>
      <c r="N172" s="79"/>
    </row>
    <row r="173" s="3" customFormat="1" spans="1:14">
      <c r="A173" s="111"/>
      <c r="B173" s="79"/>
      <c r="C173" s="79"/>
      <c r="D173" s="111"/>
      <c r="E173" s="111"/>
      <c r="F173" s="111"/>
      <c r="G173" s="111"/>
      <c r="H173" s="111"/>
      <c r="I173" s="111"/>
      <c r="J173" s="111"/>
      <c r="K173" s="79"/>
      <c r="L173" s="79"/>
      <c r="M173" s="79"/>
      <c r="N173" s="79"/>
    </row>
    <row r="174" s="3" customFormat="1" spans="1:14">
      <c r="A174" s="111"/>
      <c r="B174" s="79"/>
      <c r="C174" s="79"/>
      <c r="D174" s="111"/>
      <c r="E174" s="111"/>
      <c r="F174" s="111"/>
      <c r="G174" s="111"/>
      <c r="H174" s="111"/>
      <c r="I174" s="111"/>
      <c r="J174" s="111"/>
      <c r="K174" s="79"/>
      <c r="L174" s="79"/>
      <c r="M174" s="79"/>
      <c r="N174" s="79"/>
    </row>
    <row r="175" s="3" customFormat="1" spans="1:14">
      <c r="A175" s="111"/>
      <c r="B175" s="79"/>
      <c r="C175" s="79"/>
      <c r="D175" s="111"/>
      <c r="E175" s="111"/>
      <c r="F175" s="111"/>
      <c r="G175" s="111"/>
      <c r="H175" s="111"/>
      <c r="I175" s="111"/>
      <c r="J175" s="111"/>
      <c r="K175" s="79"/>
      <c r="L175" s="79"/>
      <c r="M175" s="79"/>
      <c r="N175" s="79"/>
    </row>
    <row r="176" s="3" customFormat="1" spans="1:14">
      <c r="A176" s="111"/>
      <c r="B176" s="79"/>
      <c r="C176" s="79"/>
      <c r="D176" s="111"/>
      <c r="E176" s="111"/>
      <c r="F176" s="111"/>
      <c r="G176" s="111"/>
      <c r="H176" s="111"/>
      <c r="I176" s="111"/>
      <c r="J176" s="111"/>
      <c r="K176" s="79"/>
      <c r="L176" s="79"/>
      <c r="M176" s="79"/>
      <c r="N176" s="79"/>
    </row>
    <row r="177" s="3" customFormat="1" spans="1:14">
      <c r="A177" s="111"/>
      <c r="B177" s="79"/>
      <c r="C177" s="79"/>
      <c r="D177" s="111"/>
      <c r="E177" s="111"/>
      <c r="F177" s="111"/>
      <c r="G177" s="111"/>
      <c r="H177" s="111"/>
      <c r="I177" s="111"/>
      <c r="J177" s="111"/>
      <c r="K177" s="79"/>
      <c r="L177" s="79"/>
      <c r="M177" s="79"/>
      <c r="N177" s="79"/>
    </row>
    <row r="178" s="3" customFormat="1" spans="1:14">
      <c r="A178" s="111"/>
      <c r="B178" s="79"/>
      <c r="C178" s="79"/>
      <c r="D178" s="111"/>
      <c r="E178" s="111"/>
      <c r="F178" s="111"/>
      <c r="G178" s="111"/>
      <c r="H178" s="111"/>
      <c r="I178" s="111"/>
      <c r="J178" s="111"/>
      <c r="K178" s="79"/>
      <c r="L178" s="79"/>
      <c r="M178" s="79"/>
      <c r="N178" s="79"/>
    </row>
    <row r="179" s="3" customFormat="1" spans="1:14">
      <c r="A179" s="111"/>
      <c r="B179" s="79"/>
      <c r="C179" s="79"/>
      <c r="D179" s="111"/>
      <c r="E179" s="111"/>
      <c r="F179" s="111"/>
      <c r="G179" s="111"/>
      <c r="H179" s="111"/>
      <c r="I179" s="111"/>
      <c r="J179" s="111"/>
      <c r="K179" s="79"/>
      <c r="L179" s="79"/>
      <c r="M179" s="79"/>
      <c r="N179" s="79"/>
    </row>
    <row r="180" s="3" customFormat="1" spans="1:14">
      <c r="A180" s="111"/>
      <c r="B180" s="79"/>
      <c r="C180" s="79"/>
      <c r="D180" s="111"/>
      <c r="E180" s="111"/>
      <c r="F180" s="111"/>
      <c r="G180" s="111"/>
      <c r="H180" s="111"/>
      <c r="I180" s="111"/>
      <c r="J180" s="111"/>
      <c r="K180" s="79"/>
      <c r="L180" s="79"/>
      <c r="M180" s="79"/>
      <c r="N180" s="79"/>
    </row>
    <row r="181" s="3" customFormat="1" spans="1:14">
      <c r="A181" s="111"/>
      <c r="B181" s="79"/>
      <c r="C181" s="79"/>
      <c r="D181" s="111"/>
      <c r="E181" s="111"/>
      <c r="F181" s="111"/>
      <c r="G181" s="111"/>
      <c r="H181" s="111"/>
      <c r="I181" s="111"/>
      <c r="J181" s="111"/>
      <c r="K181" s="79"/>
      <c r="L181" s="79"/>
      <c r="M181" s="79"/>
      <c r="N181" s="79"/>
    </row>
    <row r="182" s="3" customFormat="1" spans="1:14">
      <c r="A182" s="111"/>
      <c r="B182" s="79"/>
      <c r="C182" s="79"/>
      <c r="D182" s="111"/>
      <c r="E182" s="111"/>
      <c r="F182" s="111"/>
      <c r="G182" s="111"/>
      <c r="H182" s="111"/>
      <c r="I182" s="111"/>
      <c r="J182" s="111"/>
      <c r="K182" s="79"/>
      <c r="L182" s="79"/>
      <c r="M182" s="79"/>
      <c r="N182" s="79"/>
    </row>
    <row r="183" s="3" customFormat="1" spans="1:14">
      <c r="A183" s="111"/>
      <c r="B183" s="79"/>
      <c r="C183" s="79"/>
      <c r="D183" s="111"/>
      <c r="E183" s="111"/>
      <c r="F183" s="111"/>
      <c r="G183" s="111"/>
      <c r="H183" s="111"/>
      <c r="I183" s="111"/>
      <c r="J183" s="111"/>
      <c r="K183" s="79"/>
      <c r="L183" s="79"/>
      <c r="M183" s="79"/>
      <c r="N183" s="79"/>
    </row>
    <row r="184" s="3" customFormat="1" spans="1:14">
      <c r="A184" s="111"/>
      <c r="B184" s="79"/>
      <c r="C184" s="79"/>
      <c r="D184" s="111"/>
      <c r="E184" s="111"/>
      <c r="F184" s="111"/>
      <c r="G184" s="111"/>
      <c r="H184" s="111"/>
      <c r="I184" s="111"/>
      <c r="J184" s="111"/>
      <c r="K184" s="79"/>
      <c r="L184" s="79"/>
      <c r="M184" s="79"/>
      <c r="N184" s="79"/>
    </row>
    <row r="185" s="3" customFormat="1" spans="1:14">
      <c r="A185" s="111"/>
      <c r="B185" s="79"/>
      <c r="C185" s="79"/>
      <c r="D185" s="111"/>
      <c r="E185" s="111"/>
      <c r="F185" s="111"/>
      <c r="G185" s="111"/>
      <c r="H185" s="111"/>
      <c r="I185" s="111"/>
      <c r="J185" s="111"/>
      <c r="K185" s="79"/>
      <c r="L185" s="79"/>
      <c r="M185" s="79"/>
      <c r="N185" s="79"/>
    </row>
    <row r="186" s="3" customFormat="1" spans="1:14">
      <c r="A186" s="111"/>
      <c r="B186" s="79"/>
      <c r="C186" s="79"/>
      <c r="D186" s="111"/>
      <c r="E186" s="111"/>
      <c r="F186" s="111"/>
      <c r="G186" s="111"/>
      <c r="H186" s="111"/>
      <c r="I186" s="111"/>
      <c r="J186" s="111"/>
      <c r="K186" s="79"/>
      <c r="L186" s="79"/>
      <c r="M186" s="79"/>
      <c r="N186" s="79"/>
    </row>
    <row r="187" s="3" customFormat="1" spans="1:14">
      <c r="A187" s="111"/>
      <c r="B187" s="79"/>
      <c r="C187" s="79"/>
      <c r="D187" s="111"/>
      <c r="E187" s="111"/>
      <c r="F187" s="111"/>
      <c r="G187" s="111"/>
      <c r="H187" s="111"/>
      <c r="I187" s="111"/>
      <c r="J187" s="111"/>
      <c r="K187" s="79"/>
      <c r="L187" s="79"/>
      <c r="M187" s="79"/>
      <c r="N187" s="79"/>
    </row>
    <row r="188" s="3" customFormat="1" spans="1:14">
      <c r="A188" s="111"/>
      <c r="B188" s="79"/>
      <c r="C188" s="79"/>
      <c r="D188" s="111"/>
      <c r="E188" s="111"/>
      <c r="F188" s="111"/>
      <c r="G188" s="111"/>
      <c r="H188" s="111"/>
      <c r="I188" s="111"/>
      <c r="J188" s="111"/>
      <c r="K188" s="79"/>
      <c r="L188" s="79"/>
      <c r="M188" s="79"/>
      <c r="N188" s="79"/>
    </row>
    <row r="189" s="3" customFormat="1" spans="1:14">
      <c r="A189" s="111"/>
      <c r="B189" s="79"/>
      <c r="C189" s="79"/>
      <c r="D189" s="111"/>
      <c r="E189" s="111"/>
      <c r="F189" s="111"/>
      <c r="G189" s="111"/>
      <c r="H189" s="111"/>
      <c r="I189" s="111"/>
      <c r="J189" s="111"/>
      <c r="K189" s="79"/>
      <c r="L189" s="79"/>
      <c r="M189" s="79"/>
      <c r="N189" s="79"/>
    </row>
    <row r="190" s="3" customFormat="1" spans="1:14">
      <c r="A190" s="111"/>
      <c r="B190" s="79"/>
      <c r="C190" s="79"/>
      <c r="D190" s="111"/>
      <c r="E190" s="111"/>
      <c r="F190" s="111"/>
      <c r="G190" s="111"/>
      <c r="H190" s="111"/>
      <c r="I190" s="111"/>
      <c r="J190" s="111"/>
      <c r="K190" s="79"/>
      <c r="L190" s="79"/>
      <c r="M190" s="79"/>
      <c r="N190" s="79"/>
    </row>
    <row r="191" s="3" customFormat="1" spans="1:14">
      <c r="A191" s="111"/>
      <c r="B191" s="79"/>
      <c r="C191" s="79"/>
      <c r="D191" s="111"/>
      <c r="E191" s="111"/>
      <c r="F191" s="111"/>
      <c r="G191" s="111"/>
      <c r="H191" s="111"/>
      <c r="I191" s="111"/>
      <c r="J191" s="111"/>
      <c r="K191" s="79"/>
      <c r="L191" s="79"/>
      <c r="M191" s="79"/>
      <c r="N191" s="79"/>
    </row>
    <row r="192" s="3" customFormat="1" spans="1:14">
      <c r="A192" s="111"/>
      <c r="B192" s="79"/>
      <c r="C192" s="79"/>
      <c r="D192" s="111"/>
      <c r="E192" s="111"/>
      <c r="F192" s="111"/>
      <c r="G192" s="111"/>
      <c r="H192" s="111"/>
      <c r="I192" s="111"/>
      <c r="J192" s="111"/>
      <c r="K192" s="79"/>
      <c r="L192" s="79"/>
      <c r="M192" s="79"/>
      <c r="N192" s="79"/>
    </row>
    <row r="193" s="3" customFormat="1" spans="1:14">
      <c r="A193" s="111"/>
      <c r="B193" s="79"/>
      <c r="C193" s="79"/>
      <c r="D193" s="111"/>
      <c r="E193" s="111"/>
      <c r="F193" s="111"/>
      <c r="G193" s="111"/>
      <c r="H193" s="111"/>
      <c r="I193" s="111"/>
      <c r="J193" s="111"/>
      <c r="K193" s="79"/>
      <c r="L193" s="79"/>
      <c r="M193" s="79"/>
      <c r="N193" s="79"/>
    </row>
    <row r="194" s="3" customFormat="1" spans="1:14">
      <c r="A194" s="111"/>
      <c r="B194" s="79"/>
      <c r="C194" s="79"/>
      <c r="D194" s="111"/>
      <c r="E194" s="111"/>
      <c r="F194" s="111"/>
      <c r="G194" s="111"/>
      <c r="H194" s="111"/>
      <c r="I194" s="111"/>
      <c r="J194" s="111"/>
      <c r="K194" s="79"/>
      <c r="L194" s="79"/>
      <c r="M194" s="79"/>
      <c r="N194" s="79"/>
    </row>
    <row r="195" s="3" customFormat="1" spans="1:14">
      <c r="A195" s="111"/>
      <c r="B195" s="79"/>
      <c r="C195" s="79"/>
      <c r="D195" s="111"/>
      <c r="E195" s="111"/>
      <c r="F195" s="111"/>
      <c r="G195" s="111"/>
      <c r="H195" s="111"/>
      <c r="I195" s="111"/>
      <c r="J195" s="111"/>
      <c r="K195" s="79"/>
      <c r="L195" s="79"/>
      <c r="M195" s="79"/>
      <c r="N195" s="79"/>
    </row>
    <row r="196" s="3" customFormat="1" spans="1:14">
      <c r="A196" s="111"/>
      <c r="B196" s="79"/>
      <c r="C196" s="79"/>
      <c r="D196" s="111"/>
      <c r="E196" s="111"/>
      <c r="F196" s="111"/>
      <c r="G196" s="111"/>
      <c r="H196" s="111"/>
      <c r="I196" s="111"/>
      <c r="J196" s="111"/>
      <c r="K196" s="79"/>
      <c r="L196" s="79"/>
      <c r="M196" s="79"/>
      <c r="N196" s="79"/>
    </row>
    <row r="197" s="3" customFormat="1" spans="1:14">
      <c r="A197" s="111"/>
      <c r="B197" s="79"/>
      <c r="C197" s="79"/>
      <c r="D197" s="111"/>
      <c r="E197" s="111"/>
      <c r="F197" s="111"/>
      <c r="G197" s="111"/>
      <c r="H197" s="111"/>
      <c r="I197" s="111"/>
      <c r="J197" s="111"/>
      <c r="K197" s="79"/>
      <c r="L197" s="79"/>
      <c r="M197" s="79"/>
      <c r="N197" s="79"/>
    </row>
    <row r="198" s="3" customFormat="1" spans="1:14">
      <c r="A198" s="111"/>
      <c r="B198" s="79"/>
      <c r="C198" s="79"/>
      <c r="D198" s="111"/>
      <c r="E198" s="111"/>
      <c r="F198" s="111"/>
      <c r="G198" s="111"/>
      <c r="H198" s="111"/>
      <c r="I198" s="111"/>
      <c r="J198" s="111"/>
      <c r="K198" s="79"/>
      <c r="L198" s="79"/>
      <c r="M198" s="79"/>
      <c r="N198" s="79"/>
    </row>
    <row r="199" s="3" customFormat="1" spans="1:14">
      <c r="A199" s="111"/>
      <c r="B199" s="79"/>
      <c r="C199" s="79"/>
      <c r="D199" s="111"/>
      <c r="E199" s="111"/>
      <c r="F199" s="111"/>
      <c r="G199" s="111"/>
      <c r="H199" s="111"/>
      <c r="I199" s="111"/>
      <c r="J199" s="111"/>
      <c r="K199" s="79"/>
      <c r="L199" s="79"/>
      <c r="M199" s="79"/>
      <c r="N199" s="79"/>
    </row>
    <row r="200" s="3" customFormat="1" spans="1:14">
      <c r="A200" s="111"/>
      <c r="B200" s="79"/>
      <c r="C200" s="79"/>
      <c r="D200" s="111"/>
      <c r="E200" s="111"/>
      <c r="F200" s="111"/>
      <c r="G200" s="111"/>
      <c r="H200" s="111"/>
      <c r="I200" s="111"/>
      <c r="J200" s="111"/>
      <c r="K200" s="79"/>
      <c r="L200" s="79"/>
      <c r="M200" s="79"/>
      <c r="N200" s="79"/>
    </row>
    <row r="201" s="3" customFormat="1" spans="1:14">
      <c r="A201" s="111"/>
      <c r="B201" s="79"/>
      <c r="C201" s="79"/>
      <c r="D201" s="111"/>
      <c r="E201" s="111"/>
      <c r="F201" s="111"/>
      <c r="G201" s="111"/>
      <c r="H201" s="111"/>
      <c r="I201" s="111"/>
      <c r="J201" s="111"/>
      <c r="K201" s="79"/>
      <c r="L201" s="79"/>
      <c r="M201" s="79"/>
      <c r="N201" s="79"/>
    </row>
    <row r="202" s="3" customFormat="1" spans="1:14">
      <c r="A202" s="111"/>
      <c r="B202" s="79"/>
      <c r="C202" s="79"/>
      <c r="D202" s="111"/>
      <c r="E202" s="111"/>
      <c r="F202" s="111"/>
      <c r="G202" s="111"/>
      <c r="H202" s="111"/>
      <c r="I202" s="111"/>
      <c r="J202" s="111"/>
      <c r="K202" s="79"/>
      <c r="L202" s="79"/>
      <c r="M202" s="79"/>
      <c r="N202" s="79"/>
    </row>
    <row r="203" s="3" customFormat="1" spans="1:14">
      <c r="A203" s="111"/>
      <c r="B203" s="79"/>
      <c r="C203" s="79"/>
      <c r="D203" s="111"/>
      <c r="E203" s="111"/>
      <c r="F203" s="111"/>
      <c r="G203" s="111"/>
      <c r="H203" s="111"/>
      <c r="I203" s="111"/>
      <c r="J203" s="111"/>
      <c r="K203" s="79"/>
      <c r="L203" s="79"/>
      <c r="M203" s="79"/>
      <c r="N203" s="79"/>
    </row>
    <row r="204" s="3" customFormat="1" spans="1:14">
      <c r="A204" s="111"/>
      <c r="B204" s="79"/>
      <c r="C204" s="79"/>
      <c r="D204" s="111"/>
      <c r="E204" s="111"/>
      <c r="F204" s="111"/>
      <c r="G204" s="111"/>
      <c r="H204" s="111"/>
      <c r="I204" s="111"/>
      <c r="J204" s="111"/>
      <c r="K204" s="79"/>
      <c r="L204" s="79"/>
      <c r="M204" s="79"/>
      <c r="N204" s="79"/>
    </row>
    <row r="205" s="3" customFormat="1" spans="1:14">
      <c r="A205" s="111"/>
      <c r="B205" s="79"/>
      <c r="C205" s="79"/>
      <c r="D205" s="111"/>
      <c r="E205" s="111"/>
      <c r="F205" s="111"/>
      <c r="G205" s="111"/>
      <c r="H205" s="111"/>
      <c r="I205" s="111"/>
      <c r="J205" s="111"/>
      <c r="K205" s="79"/>
      <c r="L205" s="79"/>
      <c r="M205" s="79"/>
      <c r="N205" s="79"/>
    </row>
    <row r="206" s="3" customFormat="1" spans="1:14">
      <c r="A206" s="111"/>
      <c r="B206" s="79"/>
      <c r="C206" s="79"/>
      <c r="D206" s="111"/>
      <c r="E206" s="111"/>
      <c r="F206" s="111"/>
      <c r="G206" s="111"/>
      <c r="H206" s="111"/>
      <c r="I206" s="111"/>
      <c r="J206" s="111"/>
      <c r="K206" s="79"/>
      <c r="L206" s="79"/>
      <c r="M206" s="79"/>
      <c r="N206" s="79"/>
    </row>
    <row r="207" s="3" customFormat="1" spans="1:14">
      <c r="A207" s="111"/>
      <c r="B207" s="79"/>
      <c r="C207" s="79"/>
      <c r="D207" s="111"/>
      <c r="E207" s="111"/>
      <c r="F207" s="111"/>
      <c r="G207" s="111"/>
      <c r="H207" s="111"/>
      <c r="I207" s="111"/>
      <c r="J207" s="111"/>
      <c r="K207" s="79"/>
      <c r="L207" s="79"/>
      <c r="M207" s="79"/>
      <c r="N207" s="79"/>
    </row>
    <row r="208" s="3" customFormat="1" spans="1:14">
      <c r="A208" s="111"/>
      <c r="B208" s="79"/>
      <c r="C208" s="79"/>
      <c r="D208" s="111"/>
      <c r="E208" s="111"/>
      <c r="F208" s="111"/>
      <c r="G208" s="111"/>
      <c r="H208" s="111"/>
      <c r="I208" s="111"/>
      <c r="J208" s="111"/>
      <c r="K208" s="79"/>
      <c r="L208" s="79"/>
      <c r="M208" s="79"/>
      <c r="N208" s="79"/>
    </row>
    <row r="209" s="3" customFormat="1" spans="1:14">
      <c r="A209" s="111"/>
      <c r="B209" s="79"/>
      <c r="C209" s="79"/>
      <c r="D209" s="111"/>
      <c r="E209" s="111"/>
      <c r="F209" s="111"/>
      <c r="G209" s="111"/>
      <c r="H209" s="111"/>
      <c r="I209" s="111"/>
      <c r="J209" s="111"/>
      <c r="K209" s="79"/>
      <c r="L209" s="79"/>
      <c r="M209" s="79"/>
      <c r="N209" s="79"/>
    </row>
    <row r="210" s="3" customFormat="1" spans="1:14">
      <c r="A210" s="111"/>
      <c r="B210" s="79"/>
      <c r="C210" s="79"/>
      <c r="D210" s="111"/>
      <c r="E210" s="111"/>
      <c r="F210" s="111"/>
      <c r="G210" s="111"/>
      <c r="H210" s="111"/>
      <c r="I210" s="111"/>
      <c r="J210" s="111"/>
      <c r="K210" s="79"/>
      <c r="L210" s="79"/>
      <c r="M210" s="79"/>
      <c r="N210" s="79"/>
    </row>
    <row r="211" s="3" customFormat="1" spans="1:14">
      <c r="A211" s="111"/>
      <c r="B211" s="79"/>
      <c r="C211" s="79"/>
      <c r="D211" s="111"/>
      <c r="E211" s="111"/>
      <c r="F211" s="111"/>
      <c r="G211" s="111"/>
      <c r="H211" s="111"/>
      <c r="I211" s="111"/>
      <c r="J211" s="111"/>
      <c r="K211" s="79"/>
      <c r="L211" s="79"/>
      <c r="M211" s="79"/>
      <c r="N211" s="79"/>
    </row>
    <row r="212" s="3" customFormat="1" spans="1:14">
      <c r="A212" s="111"/>
      <c r="B212" s="79"/>
      <c r="C212" s="79"/>
      <c r="D212" s="111"/>
      <c r="E212" s="111"/>
      <c r="F212" s="111"/>
      <c r="G212" s="111"/>
      <c r="H212" s="111"/>
      <c r="I212" s="111"/>
      <c r="J212" s="111"/>
      <c r="K212" s="79"/>
      <c r="L212" s="79"/>
      <c r="M212" s="79"/>
      <c r="N212" s="79"/>
    </row>
    <row r="213" s="3" customFormat="1" spans="1:14">
      <c r="A213" s="111"/>
      <c r="B213" s="79"/>
      <c r="C213" s="79"/>
      <c r="D213" s="111"/>
      <c r="E213" s="111"/>
      <c r="F213" s="111"/>
      <c r="G213" s="111"/>
      <c r="H213" s="111"/>
      <c r="I213" s="111"/>
      <c r="J213" s="111"/>
      <c r="K213" s="79"/>
      <c r="L213" s="79"/>
      <c r="M213" s="79"/>
      <c r="N213" s="79"/>
    </row>
    <row r="214" s="3" customFormat="1" spans="1:14">
      <c r="A214" s="111"/>
      <c r="B214" s="79"/>
      <c r="C214" s="79"/>
      <c r="D214" s="111"/>
      <c r="E214" s="111"/>
      <c r="F214" s="111"/>
      <c r="G214" s="111"/>
      <c r="H214" s="111"/>
      <c r="I214" s="111"/>
      <c r="J214" s="111"/>
      <c r="K214" s="79"/>
      <c r="L214" s="79"/>
      <c r="M214" s="79"/>
      <c r="N214" s="79"/>
    </row>
    <row r="215" s="3" customFormat="1" spans="1:14">
      <c r="A215" s="111"/>
      <c r="B215" s="79"/>
      <c r="C215" s="79"/>
      <c r="D215" s="111"/>
      <c r="E215" s="111"/>
      <c r="F215" s="111"/>
      <c r="G215" s="111"/>
      <c r="H215" s="111"/>
      <c r="I215" s="111"/>
      <c r="J215" s="111"/>
      <c r="K215" s="79"/>
      <c r="L215" s="79"/>
      <c r="M215" s="79"/>
      <c r="N215" s="79"/>
    </row>
    <row r="216" s="3" customFormat="1" spans="1:14">
      <c r="A216" s="111"/>
      <c r="B216" s="79"/>
      <c r="C216" s="79"/>
      <c r="D216" s="111"/>
      <c r="E216" s="111"/>
      <c r="F216" s="111"/>
      <c r="G216" s="111"/>
      <c r="H216" s="111"/>
      <c r="I216" s="111"/>
      <c r="J216" s="111"/>
      <c r="K216" s="79"/>
      <c r="L216" s="79"/>
      <c r="M216" s="79"/>
      <c r="N216" s="79"/>
    </row>
    <row r="217" s="3" customFormat="1" spans="1:14">
      <c r="A217" s="111"/>
      <c r="B217" s="79"/>
      <c r="C217" s="79"/>
      <c r="D217" s="111"/>
      <c r="E217" s="111"/>
      <c r="F217" s="111"/>
      <c r="G217" s="111"/>
      <c r="H217" s="111"/>
      <c r="I217" s="111"/>
      <c r="J217" s="111"/>
      <c r="K217" s="79"/>
      <c r="L217" s="79"/>
      <c r="M217" s="79"/>
      <c r="N217" s="79"/>
    </row>
    <row r="218" s="3" customFormat="1" spans="1:14">
      <c r="A218" s="111"/>
      <c r="B218" s="79"/>
      <c r="C218" s="79"/>
      <c r="D218" s="111"/>
      <c r="E218" s="111"/>
      <c r="F218" s="111"/>
      <c r="G218" s="111"/>
      <c r="H218" s="111"/>
      <c r="I218" s="111"/>
      <c r="J218" s="111"/>
      <c r="K218" s="79"/>
      <c r="L218" s="79"/>
      <c r="M218" s="79"/>
      <c r="N218" s="79"/>
    </row>
    <row r="219" s="3" customFormat="1" spans="1:14">
      <c r="A219" s="111"/>
      <c r="B219" s="79"/>
      <c r="C219" s="79"/>
      <c r="D219" s="111"/>
      <c r="E219" s="111"/>
      <c r="F219" s="111"/>
      <c r="G219" s="111"/>
      <c r="H219" s="111"/>
      <c r="I219" s="111"/>
      <c r="J219" s="111"/>
      <c r="K219" s="79"/>
      <c r="L219" s="79"/>
      <c r="M219" s="79"/>
      <c r="N219" s="79"/>
    </row>
    <row r="220" s="3" customFormat="1" spans="1:14">
      <c r="A220" s="111"/>
      <c r="B220" s="79"/>
      <c r="C220" s="79"/>
      <c r="D220" s="111"/>
      <c r="E220" s="111"/>
      <c r="F220" s="111"/>
      <c r="G220" s="111"/>
      <c r="H220" s="111"/>
      <c r="I220" s="111"/>
      <c r="J220" s="111"/>
      <c r="K220" s="79"/>
      <c r="L220" s="79"/>
      <c r="M220" s="79"/>
      <c r="N220" s="79"/>
    </row>
    <row r="221" s="3" customFormat="1" spans="1:14">
      <c r="A221" s="111"/>
      <c r="B221" s="79"/>
      <c r="C221" s="79"/>
      <c r="D221" s="111"/>
      <c r="E221" s="111"/>
      <c r="F221" s="111"/>
      <c r="G221" s="111"/>
      <c r="H221" s="111"/>
      <c r="I221" s="111"/>
      <c r="J221" s="111"/>
      <c r="K221" s="79"/>
      <c r="L221" s="79"/>
      <c r="M221" s="79"/>
      <c r="N221" s="79"/>
    </row>
    <row r="222" s="3" customFormat="1" spans="1:14">
      <c r="A222" s="111"/>
      <c r="B222" s="79"/>
      <c r="C222" s="79"/>
      <c r="D222" s="111"/>
      <c r="E222" s="111"/>
      <c r="F222" s="111"/>
      <c r="G222" s="111"/>
      <c r="H222" s="111"/>
      <c r="I222" s="111"/>
      <c r="J222" s="111"/>
      <c r="K222" s="79"/>
      <c r="L222" s="79"/>
      <c r="M222" s="79"/>
      <c r="N222" s="79"/>
    </row>
    <row r="223" s="3" customFormat="1" spans="1:14">
      <c r="A223" s="111"/>
      <c r="B223" s="79"/>
      <c r="C223" s="79"/>
      <c r="D223" s="111"/>
      <c r="E223" s="111"/>
      <c r="F223" s="111"/>
      <c r="G223" s="111"/>
      <c r="H223" s="111"/>
      <c r="I223" s="111"/>
      <c r="J223" s="111"/>
      <c r="K223" s="79"/>
      <c r="L223" s="79"/>
      <c r="M223" s="79"/>
      <c r="N223" s="79"/>
    </row>
    <row r="224" s="3" customFormat="1" spans="1:14">
      <c r="A224" s="111"/>
      <c r="B224" s="79"/>
      <c r="C224" s="79"/>
      <c r="D224" s="111"/>
      <c r="E224" s="111"/>
      <c r="F224" s="111"/>
      <c r="G224" s="111"/>
      <c r="H224" s="111"/>
      <c r="I224" s="111"/>
      <c r="J224" s="111"/>
      <c r="K224" s="79"/>
      <c r="L224" s="79"/>
      <c r="M224" s="79"/>
      <c r="N224" s="79"/>
    </row>
    <row r="225" s="3" customFormat="1" spans="1:14">
      <c r="A225" s="111"/>
      <c r="B225" s="79"/>
      <c r="C225" s="79"/>
      <c r="D225" s="111"/>
      <c r="E225" s="111"/>
      <c r="F225" s="111"/>
      <c r="G225" s="111"/>
      <c r="H225" s="111"/>
      <c r="I225" s="111"/>
      <c r="J225" s="111"/>
      <c r="K225" s="79"/>
      <c r="L225" s="79"/>
      <c r="M225" s="79"/>
      <c r="N225" s="79"/>
    </row>
    <row r="226" s="3" customFormat="1" spans="1:14">
      <c r="A226" s="111"/>
      <c r="B226" s="79"/>
      <c r="C226" s="79"/>
      <c r="D226" s="111"/>
      <c r="E226" s="111"/>
      <c r="F226" s="111"/>
      <c r="G226" s="111"/>
      <c r="H226" s="111"/>
      <c r="I226" s="111"/>
      <c r="J226" s="111"/>
      <c r="K226" s="79"/>
      <c r="L226" s="79"/>
      <c r="M226" s="79"/>
      <c r="N226" s="79"/>
    </row>
    <row r="227" s="3" customFormat="1" spans="1:14">
      <c r="A227" s="111"/>
      <c r="B227" s="79"/>
      <c r="C227" s="79"/>
      <c r="D227" s="111"/>
      <c r="E227" s="111"/>
      <c r="F227" s="111"/>
      <c r="G227" s="111"/>
      <c r="H227" s="111"/>
      <c r="I227" s="111"/>
      <c r="J227" s="111"/>
      <c r="K227" s="79"/>
      <c r="L227" s="79"/>
      <c r="M227" s="79"/>
      <c r="N227" s="79"/>
    </row>
    <row r="228" s="3" customFormat="1" spans="1:14">
      <c r="A228" s="111"/>
      <c r="B228" s="79"/>
      <c r="C228" s="79"/>
      <c r="D228" s="111"/>
      <c r="E228" s="111"/>
      <c r="F228" s="111"/>
      <c r="G228" s="111"/>
      <c r="H228" s="111"/>
      <c r="I228" s="111"/>
      <c r="J228" s="111"/>
      <c r="K228" s="79"/>
      <c r="L228" s="79"/>
      <c r="M228" s="79"/>
      <c r="N228" s="79"/>
    </row>
    <row r="229" s="3" customFormat="1" spans="1:14">
      <c r="A229" s="111"/>
      <c r="B229" s="79"/>
      <c r="C229" s="79"/>
      <c r="D229" s="111"/>
      <c r="E229" s="111"/>
      <c r="F229" s="111"/>
      <c r="G229" s="111"/>
      <c r="H229" s="111"/>
      <c r="I229" s="111"/>
      <c r="J229" s="111"/>
      <c r="K229" s="79"/>
      <c r="L229" s="79"/>
      <c r="M229" s="79"/>
      <c r="N229" s="79"/>
    </row>
    <row r="230" s="3" customFormat="1" spans="1:14">
      <c r="A230" s="111"/>
      <c r="B230" s="79"/>
      <c r="C230" s="79"/>
      <c r="D230" s="111"/>
      <c r="E230" s="111"/>
      <c r="F230" s="111"/>
      <c r="G230" s="111"/>
      <c r="H230" s="111"/>
      <c r="I230" s="111"/>
      <c r="J230" s="111"/>
      <c r="K230" s="79"/>
      <c r="L230" s="79"/>
      <c r="M230" s="79"/>
      <c r="N230" s="79"/>
    </row>
    <row r="231" s="3" customFormat="1" spans="1:14">
      <c r="A231" s="111"/>
      <c r="B231" s="79"/>
      <c r="C231" s="79"/>
      <c r="D231" s="111"/>
      <c r="E231" s="111"/>
      <c r="F231" s="111"/>
      <c r="G231" s="111"/>
      <c r="H231" s="111"/>
      <c r="I231" s="111"/>
      <c r="J231" s="111"/>
      <c r="K231" s="79"/>
      <c r="L231" s="79"/>
      <c r="M231" s="79"/>
      <c r="N231" s="79"/>
    </row>
    <row r="232" s="3" customFormat="1" spans="1:14">
      <c r="A232" s="111"/>
      <c r="B232" s="79"/>
      <c r="C232" s="79"/>
      <c r="D232" s="111"/>
      <c r="E232" s="111"/>
      <c r="F232" s="111"/>
      <c r="G232" s="111"/>
      <c r="H232" s="111"/>
      <c r="I232" s="111"/>
      <c r="J232" s="111"/>
      <c r="K232" s="79"/>
      <c r="L232" s="79"/>
      <c r="M232" s="79"/>
      <c r="N232" s="79"/>
    </row>
    <row r="233" s="3" customFormat="1" spans="1:14">
      <c r="A233" s="111"/>
      <c r="B233" s="79"/>
      <c r="C233" s="79"/>
      <c r="D233" s="111"/>
      <c r="E233" s="111"/>
      <c r="F233" s="111"/>
      <c r="G233" s="111"/>
      <c r="H233" s="111"/>
      <c r="I233" s="111"/>
      <c r="J233" s="111"/>
      <c r="K233" s="79"/>
      <c r="L233" s="79"/>
      <c r="M233" s="79"/>
      <c r="N233" s="79"/>
    </row>
    <row r="234" s="3" customFormat="1" spans="1:14">
      <c r="A234" s="111"/>
      <c r="B234" s="79"/>
      <c r="C234" s="79"/>
      <c r="D234" s="111"/>
      <c r="E234" s="111"/>
      <c r="F234" s="111"/>
      <c r="G234" s="111"/>
      <c r="H234" s="111"/>
      <c r="I234" s="111"/>
      <c r="J234" s="111"/>
      <c r="K234" s="79"/>
      <c r="L234" s="79"/>
      <c r="M234" s="79"/>
      <c r="N234" s="79"/>
    </row>
    <row r="235" s="3" customFormat="1" spans="1:14">
      <c r="A235" s="111"/>
      <c r="B235" s="79"/>
      <c r="C235" s="79"/>
      <c r="D235" s="111"/>
      <c r="E235" s="111"/>
      <c r="F235" s="111"/>
      <c r="G235" s="111"/>
      <c r="H235" s="111"/>
      <c r="I235" s="111"/>
      <c r="J235" s="111"/>
      <c r="K235" s="79"/>
      <c r="L235" s="79"/>
      <c r="M235" s="79"/>
      <c r="N235" s="79"/>
    </row>
    <row r="236" s="3" customFormat="1" spans="1:14">
      <c r="A236" s="111"/>
      <c r="B236" s="79"/>
      <c r="C236" s="79"/>
      <c r="D236" s="111"/>
      <c r="E236" s="111"/>
      <c r="F236" s="111"/>
      <c r="G236" s="111"/>
      <c r="H236" s="111"/>
      <c r="I236" s="111"/>
      <c r="J236" s="111"/>
      <c r="K236" s="79"/>
      <c r="L236" s="79"/>
      <c r="M236" s="79"/>
      <c r="N236" s="79"/>
    </row>
    <row r="237" s="3" customFormat="1" spans="1:14">
      <c r="A237" s="111"/>
      <c r="B237" s="79"/>
      <c r="C237" s="79"/>
      <c r="D237" s="111"/>
      <c r="E237" s="111"/>
      <c r="F237" s="111"/>
      <c r="G237" s="111"/>
      <c r="H237" s="111"/>
      <c r="I237" s="111"/>
      <c r="J237" s="111"/>
      <c r="K237" s="79"/>
      <c r="L237" s="79"/>
      <c r="M237" s="79"/>
      <c r="N237" s="79"/>
    </row>
    <row r="238" s="3" customFormat="1" spans="1:14">
      <c r="A238" s="111"/>
      <c r="B238" s="79"/>
      <c r="C238" s="79"/>
      <c r="D238" s="111"/>
      <c r="E238" s="111"/>
      <c r="F238" s="111"/>
      <c r="G238" s="111"/>
      <c r="H238" s="111"/>
      <c r="I238" s="111"/>
      <c r="J238" s="111"/>
      <c r="K238" s="79"/>
      <c r="L238" s="79"/>
      <c r="M238" s="79"/>
      <c r="N238" s="79"/>
    </row>
    <row r="239" s="3" customFormat="1" spans="1:14">
      <c r="A239" s="111"/>
      <c r="B239" s="79"/>
      <c r="C239" s="79"/>
      <c r="D239" s="111"/>
      <c r="E239" s="111"/>
      <c r="F239" s="111"/>
      <c r="G239" s="111"/>
      <c r="H239" s="111"/>
      <c r="I239" s="111"/>
      <c r="J239" s="111"/>
      <c r="K239" s="79"/>
      <c r="L239" s="79"/>
      <c r="M239" s="79"/>
      <c r="N239" s="79"/>
    </row>
    <row r="240" s="3" customFormat="1" spans="1:14">
      <c r="A240" s="111"/>
      <c r="B240" s="79"/>
      <c r="C240" s="79"/>
      <c r="D240" s="111"/>
      <c r="E240" s="111"/>
      <c r="F240" s="111"/>
      <c r="G240" s="111"/>
      <c r="H240" s="111"/>
      <c r="I240" s="111"/>
      <c r="J240" s="111"/>
      <c r="K240" s="79"/>
      <c r="L240" s="79"/>
      <c r="M240" s="79"/>
      <c r="N240" s="79"/>
    </row>
    <row r="241" s="3" customFormat="1" spans="1:14">
      <c r="A241" s="111"/>
      <c r="B241" s="79"/>
      <c r="C241" s="79"/>
      <c r="D241" s="111"/>
      <c r="E241" s="111"/>
      <c r="F241" s="111"/>
      <c r="G241" s="111"/>
      <c r="H241" s="111"/>
      <c r="I241" s="111"/>
      <c r="J241" s="111"/>
      <c r="K241" s="79"/>
      <c r="L241" s="79"/>
      <c r="M241" s="79"/>
      <c r="N241" s="79"/>
    </row>
    <row r="242" s="3" customFormat="1" spans="1:14">
      <c r="A242" s="111"/>
      <c r="B242" s="79"/>
      <c r="C242" s="79"/>
      <c r="D242" s="111"/>
      <c r="E242" s="111"/>
      <c r="F242" s="111"/>
      <c r="G242" s="111"/>
      <c r="H242" s="111"/>
      <c r="I242" s="111"/>
      <c r="J242" s="111"/>
      <c r="K242" s="79"/>
      <c r="L242" s="79"/>
      <c r="M242" s="79"/>
      <c r="N242" s="79"/>
    </row>
    <row r="243" s="3" customFormat="1" spans="1:14">
      <c r="A243" s="111"/>
      <c r="B243" s="79"/>
      <c r="C243" s="79"/>
      <c r="D243" s="111"/>
      <c r="E243" s="111"/>
      <c r="F243" s="111"/>
      <c r="G243" s="111"/>
      <c r="H243" s="111"/>
      <c r="I243" s="111"/>
      <c r="J243" s="111"/>
      <c r="K243" s="79"/>
      <c r="L243" s="79"/>
      <c r="M243" s="79"/>
      <c r="N243" s="79"/>
    </row>
    <row r="244" s="3" customFormat="1" spans="1:14">
      <c r="A244" s="111"/>
      <c r="B244" s="79"/>
      <c r="C244" s="79"/>
      <c r="D244" s="111"/>
      <c r="E244" s="111"/>
      <c r="F244" s="111"/>
      <c r="G244" s="111"/>
      <c r="H244" s="111"/>
      <c r="I244" s="111"/>
      <c r="J244" s="111"/>
      <c r="K244" s="79"/>
      <c r="L244" s="79"/>
      <c r="M244" s="79"/>
      <c r="N244" s="79"/>
    </row>
    <row r="245" s="3" customFormat="1" spans="1:14">
      <c r="A245" s="111"/>
      <c r="B245" s="79"/>
      <c r="C245" s="79"/>
      <c r="D245" s="111"/>
      <c r="E245" s="111"/>
      <c r="F245" s="111"/>
      <c r="G245" s="111"/>
      <c r="H245" s="111"/>
      <c r="I245" s="111"/>
      <c r="J245" s="111"/>
      <c r="K245" s="79"/>
      <c r="L245" s="79"/>
      <c r="M245" s="79"/>
      <c r="N245" s="79"/>
    </row>
    <row r="246" s="3" customFormat="1" spans="1:14">
      <c r="A246" s="111"/>
      <c r="B246" s="79"/>
      <c r="C246" s="79"/>
      <c r="D246" s="111"/>
      <c r="E246" s="111"/>
      <c r="F246" s="111"/>
      <c r="G246" s="111"/>
      <c r="H246" s="111"/>
      <c r="I246" s="111"/>
      <c r="J246" s="111"/>
      <c r="K246" s="79"/>
      <c r="L246" s="79"/>
      <c r="M246" s="79"/>
      <c r="N246" s="79"/>
    </row>
    <row r="247" s="3" customFormat="1" spans="1:14">
      <c r="A247" s="111"/>
      <c r="B247" s="79"/>
      <c r="C247" s="79"/>
      <c r="D247" s="111"/>
      <c r="E247" s="111"/>
      <c r="F247" s="111"/>
      <c r="G247" s="111"/>
      <c r="H247" s="111"/>
      <c r="I247" s="111"/>
      <c r="J247" s="111"/>
      <c r="K247" s="79"/>
      <c r="L247" s="79"/>
      <c r="M247" s="79"/>
      <c r="N247" s="79"/>
    </row>
    <row r="248" s="3" customFormat="1" spans="1:14">
      <c r="A248" s="111"/>
      <c r="B248" s="79"/>
      <c r="C248" s="79"/>
      <c r="D248" s="111"/>
      <c r="E248" s="111"/>
      <c r="F248" s="111"/>
      <c r="G248" s="111"/>
      <c r="H248" s="111"/>
      <c r="I248" s="111"/>
      <c r="J248" s="111"/>
      <c r="K248" s="79"/>
      <c r="L248" s="79"/>
      <c r="M248" s="79"/>
      <c r="N248" s="79"/>
    </row>
    <row r="249" s="3" customFormat="1" spans="1:14">
      <c r="A249" s="111"/>
      <c r="B249" s="79"/>
      <c r="C249" s="79"/>
      <c r="D249" s="111"/>
      <c r="E249" s="111"/>
      <c r="F249" s="111"/>
      <c r="G249" s="111"/>
      <c r="H249" s="111"/>
      <c r="I249" s="111"/>
      <c r="J249" s="111"/>
      <c r="K249" s="79"/>
      <c r="L249" s="79"/>
      <c r="M249" s="79"/>
      <c r="N249" s="79"/>
    </row>
    <row r="250" s="3" customFormat="1" spans="1:14">
      <c r="A250" s="111"/>
      <c r="B250" s="79"/>
      <c r="C250" s="79"/>
      <c r="D250" s="111"/>
      <c r="E250" s="111"/>
      <c r="F250" s="111"/>
      <c r="G250" s="111"/>
      <c r="H250" s="111"/>
      <c r="I250" s="111"/>
      <c r="J250" s="111"/>
      <c r="K250" s="79"/>
      <c r="L250" s="79"/>
      <c r="M250" s="79"/>
      <c r="N250" s="79"/>
    </row>
    <row r="251" s="3" customFormat="1" spans="1:14">
      <c r="A251" s="111"/>
      <c r="B251" s="79"/>
      <c r="C251" s="79"/>
      <c r="D251" s="111"/>
      <c r="E251" s="111"/>
      <c r="F251" s="111"/>
      <c r="G251" s="111"/>
      <c r="H251" s="111"/>
      <c r="I251" s="111"/>
      <c r="J251" s="111"/>
      <c r="K251" s="79"/>
      <c r="L251" s="79"/>
      <c r="M251" s="79"/>
      <c r="N251" s="79"/>
    </row>
    <row r="252" s="3" customFormat="1" spans="1:14">
      <c r="A252" s="111"/>
      <c r="B252" s="79"/>
      <c r="C252" s="79"/>
      <c r="D252" s="111"/>
      <c r="E252" s="111"/>
      <c r="F252" s="111"/>
      <c r="G252" s="111"/>
      <c r="H252" s="111"/>
      <c r="I252" s="111"/>
      <c r="J252" s="111"/>
      <c r="K252" s="79"/>
      <c r="L252" s="79"/>
      <c r="M252" s="79"/>
      <c r="N252" s="79"/>
    </row>
    <row r="253" s="3" customFormat="1" spans="1:14">
      <c r="A253" s="111"/>
      <c r="B253" s="79"/>
      <c r="C253" s="79"/>
      <c r="D253" s="111"/>
      <c r="E253" s="111"/>
      <c r="F253" s="111"/>
      <c r="G253" s="111"/>
      <c r="H253" s="111"/>
      <c r="I253" s="111"/>
      <c r="J253" s="111"/>
      <c r="K253" s="79"/>
      <c r="L253" s="79"/>
      <c r="M253" s="79"/>
      <c r="N253" s="79"/>
    </row>
    <row r="254" s="3" customFormat="1" spans="1:14">
      <c r="A254" s="111"/>
      <c r="B254" s="79"/>
      <c r="C254" s="79"/>
      <c r="D254" s="111"/>
      <c r="E254" s="111"/>
      <c r="F254" s="111"/>
      <c r="G254" s="111"/>
      <c r="H254" s="111"/>
      <c r="I254" s="111"/>
      <c r="J254" s="111"/>
      <c r="K254" s="79"/>
      <c r="L254" s="79"/>
      <c r="M254" s="79"/>
      <c r="N254" s="79"/>
    </row>
    <row r="255" s="3" customFormat="1" spans="1:14">
      <c r="A255" s="111"/>
      <c r="B255" s="79"/>
      <c r="C255" s="79"/>
      <c r="D255" s="111"/>
      <c r="E255" s="111"/>
      <c r="F255" s="111"/>
      <c r="G255" s="111"/>
      <c r="H255" s="111"/>
      <c r="I255" s="111"/>
      <c r="J255" s="111"/>
      <c r="K255" s="79"/>
      <c r="L255" s="79"/>
      <c r="M255" s="79"/>
      <c r="N255" s="79"/>
    </row>
    <row r="256" s="3" customFormat="1" spans="1:14">
      <c r="A256" s="111"/>
      <c r="B256" s="79"/>
      <c r="C256" s="79"/>
      <c r="D256" s="111"/>
      <c r="E256" s="111"/>
      <c r="F256" s="111"/>
      <c r="G256" s="111"/>
      <c r="H256" s="111"/>
      <c r="I256" s="111"/>
      <c r="J256" s="111"/>
      <c r="K256" s="79"/>
      <c r="L256" s="79"/>
      <c r="M256" s="79"/>
      <c r="N256" s="79"/>
    </row>
    <row r="257" s="3" customFormat="1" spans="1:14">
      <c r="A257" s="111"/>
      <c r="B257" s="79"/>
      <c r="C257" s="79"/>
      <c r="D257" s="111"/>
      <c r="E257" s="111"/>
      <c r="F257" s="111"/>
      <c r="G257" s="111"/>
      <c r="H257" s="111"/>
      <c r="I257" s="111"/>
      <c r="J257" s="111"/>
      <c r="K257" s="79"/>
      <c r="L257" s="79"/>
      <c r="M257" s="79"/>
      <c r="N257" s="79"/>
    </row>
    <row r="258" s="3" customFormat="1" spans="1:14">
      <c r="A258" s="111"/>
      <c r="B258" s="79"/>
      <c r="C258" s="79"/>
      <c r="D258" s="111"/>
      <c r="E258" s="111"/>
      <c r="F258" s="111"/>
      <c r="G258" s="111"/>
      <c r="H258" s="111"/>
      <c r="I258" s="111"/>
      <c r="J258" s="111"/>
      <c r="K258" s="79"/>
      <c r="L258" s="79"/>
      <c r="M258" s="79"/>
      <c r="N258" s="79"/>
    </row>
    <row r="259" s="3" customFormat="1" spans="1:14">
      <c r="A259" s="111"/>
      <c r="B259" s="79"/>
      <c r="C259" s="79"/>
      <c r="D259" s="111"/>
      <c r="E259" s="111"/>
      <c r="F259" s="111"/>
      <c r="G259" s="111"/>
      <c r="H259" s="111"/>
      <c r="I259" s="111"/>
      <c r="J259" s="111"/>
      <c r="K259" s="79"/>
      <c r="L259" s="79"/>
      <c r="M259" s="79"/>
      <c r="N259" s="79"/>
    </row>
    <row r="260" s="3" customFormat="1" spans="1:14">
      <c r="A260" s="111"/>
      <c r="B260" s="79"/>
      <c r="C260" s="79"/>
      <c r="D260" s="111"/>
      <c r="E260" s="111"/>
      <c r="F260" s="111"/>
      <c r="G260" s="111"/>
      <c r="H260" s="111"/>
      <c r="I260" s="111"/>
      <c r="J260" s="111"/>
      <c r="K260" s="79"/>
      <c r="L260" s="79"/>
      <c r="M260" s="79"/>
      <c r="N260" s="79"/>
    </row>
    <row r="261" s="3" customFormat="1" spans="1:14">
      <c r="A261" s="111"/>
      <c r="B261" s="79"/>
      <c r="C261" s="79"/>
      <c r="D261" s="111"/>
      <c r="E261" s="111"/>
      <c r="F261" s="111"/>
      <c r="G261" s="111"/>
      <c r="H261" s="111"/>
      <c r="I261" s="111"/>
      <c r="J261" s="111"/>
      <c r="K261" s="79"/>
      <c r="L261" s="79"/>
      <c r="M261" s="79"/>
      <c r="N261" s="79"/>
    </row>
    <row r="262" s="3" customFormat="1" spans="1:14">
      <c r="A262" s="111"/>
      <c r="B262" s="79"/>
      <c r="C262" s="79"/>
      <c r="D262" s="111"/>
      <c r="E262" s="111"/>
      <c r="F262" s="111"/>
      <c r="G262" s="111"/>
      <c r="H262" s="111"/>
      <c r="I262" s="111"/>
      <c r="J262" s="111"/>
      <c r="K262" s="79"/>
      <c r="L262" s="79"/>
      <c r="M262" s="79"/>
      <c r="N262" s="79"/>
    </row>
    <row r="263" s="3" customFormat="1" spans="1:14">
      <c r="A263" s="111"/>
      <c r="B263" s="79"/>
      <c r="C263" s="79"/>
      <c r="D263" s="111"/>
      <c r="E263" s="111"/>
      <c r="F263" s="111"/>
      <c r="G263" s="111"/>
      <c r="H263" s="111"/>
      <c r="I263" s="111"/>
      <c r="J263" s="111"/>
      <c r="K263" s="79"/>
      <c r="L263" s="79"/>
      <c r="M263" s="79"/>
      <c r="N263" s="79"/>
    </row>
    <row r="264" s="3" customFormat="1" spans="1:14">
      <c r="A264" s="111"/>
      <c r="B264" s="79"/>
      <c r="C264" s="79"/>
      <c r="D264" s="111"/>
      <c r="E264" s="111"/>
      <c r="F264" s="111"/>
      <c r="G264" s="111"/>
      <c r="H264" s="111"/>
      <c r="I264" s="111"/>
      <c r="J264" s="111"/>
      <c r="K264" s="79"/>
      <c r="L264" s="79"/>
      <c r="M264" s="79"/>
      <c r="N264" s="79"/>
    </row>
    <row r="265" s="3" customFormat="1" spans="1:14">
      <c r="A265" s="111"/>
      <c r="B265" s="79"/>
      <c r="C265" s="79"/>
      <c r="D265" s="111"/>
      <c r="E265" s="111"/>
      <c r="F265" s="111"/>
      <c r="G265" s="111"/>
      <c r="H265" s="111"/>
      <c r="I265" s="111"/>
      <c r="J265" s="111"/>
      <c r="K265" s="79"/>
      <c r="L265" s="79"/>
      <c r="M265" s="79"/>
      <c r="N265" s="79"/>
    </row>
    <row r="266" s="3" customFormat="1" spans="1:14">
      <c r="A266" s="111"/>
      <c r="B266" s="79"/>
      <c r="C266" s="79"/>
      <c r="D266" s="111"/>
      <c r="E266" s="111"/>
      <c r="F266" s="111"/>
      <c r="G266" s="111"/>
      <c r="H266" s="111"/>
      <c r="I266" s="111"/>
      <c r="J266" s="111"/>
      <c r="K266" s="79"/>
      <c r="L266" s="79"/>
      <c r="M266" s="79"/>
      <c r="N266" s="79"/>
    </row>
    <row r="267" s="3" customFormat="1" spans="1:14">
      <c r="A267" s="111"/>
      <c r="B267" s="79"/>
      <c r="C267" s="79"/>
      <c r="D267" s="111"/>
      <c r="E267" s="111"/>
      <c r="F267" s="111"/>
      <c r="G267" s="111"/>
      <c r="H267" s="111"/>
      <c r="I267" s="111"/>
      <c r="J267" s="111"/>
      <c r="K267" s="79"/>
      <c r="L267" s="79"/>
      <c r="M267" s="79"/>
      <c r="N267" s="79"/>
    </row>
    <row r="268" s="3" customFormat="1" spans="1:14">
      <c r="A268" s="111"/>
      <c r="B268" s="79"/>
      <c r="C268" s="79"/>
      <c r="D268" s="111"/>
      <c r="E268" s="111"/>
      <c r="F268" s="111"/>
      <c r="G268" s="111"/>
      <c r="H268" s="111"/>
      <c r="I268" s="111"/>
      <c r="J268" s="111"/>
      <c r="K268" s="79"/>
      <c r="L268" s="79"/>
      <c r="M268" s="79"/>
      <c r="N268" s="79"/>
    </row>
    <row r="269" s="3" customFormat="1" spans="1:14">
      <c r="A269" s="111"/>
      <c r="B269" s="79"/>
      <c r="C269" s="79"/>
      <c r="D269" s="111"/>
      <c r="E269" s="111"/>
      <c r="F269" s="111"/>
      <c r="G269" s="111"/>
      <c r="H269" s="111"/>
      <c r="I269" s="111"/>
      <c r="J269" s="111"/>
      <c r="K269" s="79"/>
      <c r="L269" s="79"/>
      <c r="M269" s="79"/>
      <c r="N269" s="79"/>
    </row>
    <row r="270" s="3" customFormat="1" spans="1:14">
      <c r="A270" s="111"/>
      <c r="B270" s="79"/>
      <c r="C270" s="79"/>
      <c r="D270" s="111"/>
      <c r="E270" s="111"/>
      <c r="F270" s="111"/>
      <c r="G270" s="111"/>
      <c r="H270" s="111"/>
      <c r="I270" s="111"/>
      <c r="J270" s="111"/>
      <c r="K270" s="79"/>
      <c r="L270" s="79"/>
      <c r="M270" s="79"/>
      <c r="N270" s="79"/>
    </row>
    <row r="271" s="3" customFormat="1" spans="1:14">
      <c r="A271" s="111"/>
      <c r="B271" s="79"/>
      <c r="C271" s="79"/>
      <c r="D271" s="111"/>
      <c r="E271" s="111"/>
      <c r="F271" s="111"/>
      <c r="G271" s="111"/>
      <c r="H271" s="111"/>
      <c r="I271" s="111"/>
      <c r="J271" s="111"/>
      <c r="K271" s="79"/>
      <c r="L271" s="79"/>
      <c r="M271" s="79"/>
      <c r="N271" s="79"/>
    </row>
    <row r="272" s="3" customFormat="1" spans="1:14">
      <c r="A272" s="111"/>
      <c r="B272" s="79"/>
      <c r="C272" s="79"/>
      <c r="D272" s="111"/>
      <c r="E272" s="111"/>
      <c r="F272" s="111"/>
      <c r="G272" s="111"/>
      <c r="H272" s="111"/>
      <c r="I272" s="111"/>
      <c r="J272" s="111"/>
      <c r="K272" s="79"/>
      <c r="L272" s="79"/>
      <c r="M272" s="79"/>
      <c r="N272" s="79"/>
    </row>
    <row r="273" s="3" customFormat="1" spans="1:14">
      <c r="A273" s="111"/>
      <c r="B273" s="79"/>
      <c r="C273" s="79"/>
      <c r="D273" s="111"/>
      <c r="E273" s="111"/>
      <c r="F273" s="111"/>
      <c r="G273" s="111"/>
      <c r="H273" s="111"/>
      <c r="I273" s="111"/>
      <c r="J273" s="111"/>
      <c r="K273" s="79"/>
      <c r="L273" s="79"/>
      <c r="M273" s="79"/>
      <c r="N273" s="79"/>
    </row>
    <row r="274" s="3" customFormat="1" spans="1:14">
      <c r="A274" s="111"/>
      <c r="B274" s="79"/>
      <c r="C274" s="79"/>
      <c r="D274" s="111"/>
      <c r="E274" s="111"/>
      <c r="F274" s="111"/>
      <c r="G274" s="111"/>
      <c r="H274" s="111"/>
      <c r="I274" s="111"/>
      <c r="J274" s="111"/>
      <c r="K274" s="79"/>
      <c r="L274" s="79"/>
      <c r="M274" s="79"/>
      <c r="N274" s="79"/>
    </row>
    <row r="275" s="3" customFormat="1" spans="1:14">
      <c r="A275" s="111"/>
      <c r="B275" s="79"/>
      <c r="C275" s="79"/>
      <c r="D275" s="111"/>
      <c r="E275" s="111"/>
      <c r="F275" s="111"/>
      <c r="G275" s="111"/>
      <c r="H275" s="111"/>
      <c r="I275" s="111"/>
      <c r="J275" s="111"/>
      <c r="K275" s="79"/>
      <c r="L275" s="79"/>
      <c r="M275" s="79"/>
      <c r="N275" s="79"/>
    </row>
    <row r="276" s="3" customFormat="1" spans="1:14">
      <c r="A276" s="111"/>
      <c r="B276" s="79"/>
      <c r="C276" s="79"/>
      <c r="D276" s="111"/>
      <c r="E276" s="111"/>
      <c r="F276" s="111"/>
      <c r="G276" s="111"/>
      <c r="H276" s="111"/>
      <c r="I276" s="111"/>
      <c r="J276" s="111"/>
      <c r="K276" s="79"/>
      <c r="L276" s="79"/>
      <c r="M276" s="79"/>
      <c r="N276" s="79"/>
    </row>
    <row r="277" s="3" customFormat="1" spans="1:14">
      <c r="A277" s="111"/>
      <c r="B277" s="79"/>
      <c r="C277" s="79"/>
      <c r="D277" s="111"/>
      <c r="E277" s="111"/>
      <c r="F277" s="111"/>
      <c r="G277" s="111"/>
      <c r="H277" s="111"/>
      <c r="I277" s="111"/>
      <c r="J277" s="111"/>
      <c r="K277" s="79"/>
      <c r="L277" s="79"/>
      <c r="M277" s="79"/>
      <c r="N277" s="79"/>
    </row>
    <row r="278" s="3" customFormat="1" spans="1:14">
      <c r="A278" s="111"/>
      <c r="B278" s="79"/>
      <c r="C278" s="79"/>
      <c r="D278" s="111"/>
      <c r="E278" s="111"/>
      <c r="F278" s="111"/>
      <c r="G278" s="111"/>
      <c r="H278" s="111"/>
      <c r="I278" s="111"/>
      <c r="J278" s="111"/>
      <c r="K278" s="79"/>
      <c r="L278" s="79"/>
      <c r="M278" s="79"/>
      <c r="N278" s="79"/>
    </row>
    <row r="279" s="3" customFormat="1" spans="1:14">
      <c r="A279" s="111"/>
      <c r="B279" s="79"/>
      <c r="C279" s="79"/>
      <c r="D279" s="111"/>
      <c r="E279" s="111"/>
      <c r="F279" s="111"/>
      <c r="G279" s="111"/>
      <c r="H279" s="111"/>
      <c r="I279" s="111"/>
      <c r="J279" s="111"/>
      <c r="K279" s="79"/>
      <c r="L279" s="79"/>
      <c r="M279" s="79"/>
      <c r="N279" s="79"/>
    </row>
    <row r="280" s="3" customFormat="1" spans="1:14">
      <c r="A280" s="111"/>
      <c r="B280" s="79"/>
      <c r="C280" s="79"/>
      <c r="D280" s="111"/>
      <c r="E280" s="111"/>
      <c r="F280" s="111"/>
      <c r="G280" s="111"/>
      <c r="H280" s="111"/>
      <c r="I280" s="111"/>
      <c r="J280" s="111"/>
      <c r="K280" s="79"/>
      <c r="L280" s="79"/>
      <c r="M280" s="79"/>
      <c r="N280" s="79"/>
    </row>
    <row r="281" s="3" customFormat="1" spans="1:14">
      <c r="A281" s="111"/>
      <c r="B281" s="79"/>
      <c r="C281" s="79"/>
      <c r="D281" s="111"/>
      <c r="E281" s="111"/>
      <c r="F281" s="111"/>
      <c r="G281" s="111"/>
      <c r="H281" s="111"/>
      <c r="I281" s="111"/>
      <c r="J281" s="111"/>
      <c r="K281" s="79"/>
      <c r="L281" s="79"/>
      <c r="M281" s="79"/>
      <c r="N281" s="79"/>
    </row>
    <row r="282" s="3" customFormat="1" spans="1:14">
      <c r="A282" s="111"/>
      <c r="B282" s="79"/>
      <c r="C282" s="79"/>
      <c r="D282" s="111"/>
      <c r="E282" s="111"/>
      <c r="F282" s="111"/>
      <c r="G282" s="111"/>
      <c r="H282" s="111"/>
      <c r="I282" s="111"/>
      <c r="J282" s="111"/>
      <c r="K282" s="79"/>
      <c r="L282" s="79"/>
      <c r="M282" s="79"/>
      <c r="N282" s="79"/>
    </row>
    <row r="283" s="3" customFormat="1" spans="1:14">
      <c r="A283" s="111"/>
      <c r="B283" s="79"/>
      <c r="C283" s="79"/>
      <c r="D283" s="111"/>
      <c r="E283" s="111"/>
      <c r="F283" s="111"/>
      <c r="G283" s="111"/>
      <c r="H283" s="111"/>
      <c r="I283" s="111"/>
      <c r="J283" s="111"/>
      <c r="K283" s="79"/>
      <c r="L283" s="79"/>
      <c r="M283" s="79"/>
      <c r="N283" s="79"/>
    </row>
    <row r="284" s="3" customFormat="1" spans="1:14">
      <c r="A284" s="111"/>
      <c r="B284" s="79"/>
      <c r="C284" s="79"/>
      <c r="D284" s="111"/>
      <c r="E284" s="111"/>
      <c r="F284" s="111"/>
      <c r="G284" s="111"/>
      <c r="H284" s="111"/>
      <c r="I284" s="111"/>
      <c r="J284" s="111"/>
      <c r="K284" s="79"/>
      <c r="L284" s="79"/>
      <c r="M284" s="79"/>
      <c r="N284" s="79"/>
    </row>
    <row r="285" s="3" customFormat="1" spans="1:14">
      <c r="A285" s="111"/>
      <c r="B285" s="79"/>
      <c r="C285" s="79"/>
      <c r="D285" s="111"/>
      <c r="E285" s="111"/>
      <c r="F285" s="111"/>
      <c r="G285" s="111"/>
      <c r="H285" s="111"/>
      <c r="I285" s="111"/>
      <c r="J285" s="111"/>
      <c r="K285" s="79"/>
      <c r="L285" s="79"/>
      <c r="M285" s="79"/>
      <c r="N285" s="79"/>
    </row>
    <row r="286" s="3" customFormat="1" spans="1:14">
      <c r="A286" s="111"/>
      <c r="B286" s="79"/>
      <c r="C286" s="79"/>
      <c r="D286" s="111"/>
      <c r="E286" s="111"/>
      <c r="F286" s="111"/>
      <c r="G286" s="111"/>
      <c r="H286" s="111"/>
      <c r="I286" s="111"/>
      <c r="J286" s="111"/>
      <c r="K286" s="79"/>
      <c r="L286" s="79"/>
      <c r="M286" s="79"/>
      <c r="N286" s="79"/>
    </row>
    <row r="287" s="3" customFormat="1" spans="1:14">
      <c r="A287" s="111"/>
      <c r="B287" s="79"/>
      <c r="C287" s="79"/>
      <c r="D287" s="111"/>
      <c r="E287" s="111"/>
      <c r="F287" s="111"/>
      <c r="G287" s="111"/>
      <c r="H287" s="111"/>
      <c r="I287" s="111"/>
      <c r="J287" s="111"/>
      <c r="K287" s="79"/>
      <c r="L287" s="79"/>
      <c r="M287" s="79"/>
      <c r="N287" s="79"/>
    </row>
    <row r="288" s="3" customFormat="1" spans="1:14">
      <c r="A288" s="111"/>
      <c r="B288" s="79"/>
      <c r="C288" s="79"/>
      <c r="D288" s="111"/>
      <c r="E288" s="111"/>
      <c r="F288" s="111"/>
      <c r="G288" s="111"/>
      <c r="H288" s="111"/>
      <c r="I288" s="111"/>
      <c r="J288" s="111"/>
      <c r="K288" s="79"/>
      <c r="L288" s="79"/>
      <c r="M288" s="79"/>
      <c r="N288" s="79"/>
    </row>
    <row r="289" s="3" customFormat="1" spans="1:14">
      <c r="A289" s="111"/>
      <c r="B289" s="79"/>
      <c r="C289" s="79"/>
      <c r="D289" s="111"/>
      <c r="E289" s="111"/>
      <c r="F289" s="111"/>
      <c r="G289" s="111"/>
      <c r="H289" s="111"/>
      <c r="I289" s="111"/>
      <c r="J289" s="111"/>
      <c r="K289" s="79"/>
      <c r="L289" s="79"/>
      <c r="M289" s="79"/>
      <c r="N289" s="79"/>
    </row>
    <row r="290" s="3" customFormat="1" spans="1:14">
      <c r="A290" s="111"/>
      <c r="B290" s="79"/>
      <c r="C290" s="79"/>
      <c r="D290" s="111"/>
      <c r="E290" s="111"/>
      <c r="F290" s="111"/>
      <c r="G290" s="111"/>
      <c r="H290" s="111"/>
      <c r="I290" s="111"/>
      <c r="J290" s="111"/>
      <c r="K290" s="79"/>
      <c r="L290" s="79"/>
      <c r="M290" s="79"/>
      <c r="N290" s="79"/>
    </row>
    <row r="291" s="3" customFormat="1" spans="1:14">
      <c r="A291" s="111"/>
      <c r="B291" s="79"/>
      <c r="C291" s="79"/>
      <c r="D291" s="111"/>
      <c r="E291" s="111"/>
      <c r="F291" s="111"/>
      <c r="G291" s="111"/>
      <c r="H291" s="111"/>
      <c r="I291" s="111"/>
      <c r="J291" s="111"/>
      <c r="K291" s="79"/>
      <c r="L291" s="79"/>
      <c r="M291" s="79"/>
      <c r="N291" s="79"/>
    </row>
    <row r="292" s="3" customFormat="1" spans="1:14">
      <c r="A292" s="111"/>
      <c r="B292" s="79"/>
      <c r="C292" s="79"/>
      <c r="D292" s="111"/>
      <c r="E292" s="111"/>
      <c r="F292" s="111"/>
      <c r="G292" s="111"/>
      <c r="H292" s="111"/>
      <c r="I292" s="111"/>
      <c r="J292" s="111"/>
      <c r="K292" s="79"/>
      <c r="L292" s="79"/>
      <c r="M292" s="79"/>
      <c r="N292" s="79"/>
    </row>
    <row r="293" s="3" customFormat="1" spans="1:14">
      <c r="A293" s="111"/>
      <c r="B293" s="79"/>
      <c r="C293" s="79"/>
      <c r="D293" s="111"/>
      <c r="E293" s="111"/>
      <c r="F293" s="111"/>
      <c r="G293" s="111"/>
      <c r="H293" s="111"/>
      <c r="I293" s="111"/>
      <c r="J293" s="111"/>
      <c r="K293" s="79"/>
      <c r="L293" s="79"/>
      <c r="M293" s="79"/>
      <c r="N293" s="79"/>
    </row>
    <row r="294" s="3" customFormat="1" spans="1:14">
      <c r="A294" s="111"/>
      <c r="B294" s="79"/>
      <c r="C294" s="79"/>
      <c r="D294" s="111"/>
      <c r="E294" s="111"/>
      <c r="F294" s="111"/>
      <c r="G294" s="111"/>
      <c r="H294" s="111"/>
      <c r="I294" s="111"/>
      <c r="J294" s="111"/>
      <c r="K294" s="79"/>
      <c r="L294" s="79"/>
      <c r="M294" s="79"/>
      <c r="N294" s="79"/>
    </row>
    <row r="295" s="3" customFormat="1" spans="1:14">
      <c r="A295" s="111"/>
      <c r="B295" s="79"/>
      <c r="C295" s="79"/>
      <c r="D295" s="111"/>
      <c r="E295" s="111"/>
      <c r="F295" s="111"/>
      <c r="G295" s="111"/>
      <c r="H295" s="111"/>
      <c r="I295" s="111"/>
      <c r="J295" s="111"/>
      <c r="K295" s="79"/>
      <c r="L295" s="79"/>
      <c r="M295" s="79"/>
      <c r="N295" s="79"/>
    </row>
    <row r="296" s="3" customFormat="1" spans="1:14">
      <c r="A296" s="111"/>
      <c r="B296" s="79"/>
      <c r="C296" s="79"/>
      <c r="D296" s="111"/>
      <c r="E296" s="111"/>
      <c r="F296" s="111"/>
      <c r="G296" s="111"/>
      <c r="H296" s="111"/>
      <c r="I296" s="111"/>
      <c r="J296" s="111"/>
      <c r="K296" s="79"/>
      <c r="L296" s="79"/>
      <c r="M296" s="79"/>
      <c r="N296" s="79"/>
    </row>
    <row r="297" s="3" customFormat="1" spans="1:14">
      <c r="A297" s="111"/>
      <c r="B297" s="79"/>
      <c r="C297" s="79"/>
      <c r="D297" s="111"/>
      <c r="E297" s="111"/>
      <c r="F297" s="111"/>
      <c r="G297" s="111"/>
      <c r="H297" s="111"/>
      <c r="I297" s="111"/>
      <c r="J297" s="111"/>
      <c r="K297" s="79"/>
      <c r="L297" s="79"/>
      <c r="M297" s="79"/>
      <c r="N297" s="79"/>
    </row>
    <row r="298" s="3" customFormat="1" spans="1:14">
      <c r="A298" s="111"/>
      <c r="B298" s="79"/>
      <c r="C298" s="79"/>
      <c r="D298" s="111"/>
      <c r="E298" s="111"/>
      <c r="F298" s="111"/>
      <c r="G298" s="111"/>
      <c r="H298" s="111"/>
      <c r="I298" s="111"/>
      <c r="J298" s="111"/>
      <c r="K298" s="79"/>
      <c r="L298" s="79"/>
      <c r="M298" s="79"/>
      <c r="N298" s="79"/>
    </row>
    <row r="299" s="3" customFormat="1" spans="1:14">
      <c r="A299" s="111"/>
      <c r="B299" s="79"/>
      <c r="C299" s="79"/>
      <c r="D299" s="111"/>
      <c r="E299" s="111"/>
      <c r="F299" s="111"/>
      <c r="G299" s="111"/>
      <c r="H299" s="111"/>
      <c r="I299" s="111"/>
      <c r="J299" s="111"/>
      <c r="K299" s="79"/>
      <c r="L299" s="79"/>
      <c r="M299" s="79"/>
      <c r="N299" s="79"/>
    </row>
    <row r="300" s="3" customFormat="1" spans="1:14">
      <c r="A300" s="111"/>
      <c r="B300" s="79"/>
      <c r="C300" s="79"/>
      <c r="D300" s="111"/>
      <c r="E300" s="111"/>
      <c r="F300" s="111"/>
      <c r="G300" s="111"/>
      <c r="H300" s="111"/>
      <c r="I300" s="111"/>
      <c r="J300" s="111"/>
      <c r="K300" s="79"/>
      <c r="L300" s="79"/>
      <c r="M300" s="79"/>
      <c r="N300" s="79"/>
    </row>
    <row r="301" s="3" customFormat="1" spans="1:14">
      <c r="A301" s="111"/>
      <c r="B301" s="79"/>
      <c r="C301" s="79"/>
      <c r="D301" s="111"/>
      <c r="E301" s="111"/>
      <c r="F301" s="111"/>
      <c r="G301" s="111"/>
      <c r="H301" s="111"/>
      <c r="I301" s="111"/>
      <c r="J301" s="111"/>
      <c r="K301" s="79"/>
      <c r="L301" s="79"/>
      <c r="M301" s="79"/>
      <c r="N301" s="79"/>
    </row>
    <row r="302" s="3" customFormat="1" spans="1:14">
      <c r="A302" s="111"/>
      <c r="B302" s="79"/>
      <c r="C302" s="79"/>
      <c r="D302" s="111"/>
      <c r="E302" s="111"/>
      <c r="F302" s="111"/>
      <c r="G302" s="111"/>
      <c r="H302" s="111"/>
      <c r="I302" s="111"/>
      <c r="J302" s="111"/>
      <c r="K302" s="79"/>
      <c r="L302" s="79"/>
      <c r="M302" s="79"/>
      <c r="N302" s="79"/>
    </row>
    <row r="303" s="3" customFormat="1" spans="1:14">
      <c r="A303" s="111"/>
      <c r="B303" s="79"/>
      <c r="C303" s="79"/>
      <c r="D303" s="111"/>
      <c r="E303" s="111"/>
      <c r="F303" s="111"/>
      <c r="G303" s="111"/>
      <c r="H303" s="111"/>
      <c r="I303" s="111"/>
      <c r="J303" s="111"/>
      <c r="K303" s="79"/>
      <c r="L303" s="79"/>
      <c r="M303" s="79"/>
      <c r="N303" s="79"/>
    </row>
    <row r="304" s="3" customFormat="1" spans="1:14">
      <c r="A304" s="111"/>
      <c r="B304" s="79"/>
      <c r="C304" s="79"/>
      <c r="D304" s="111"/>
      <c r="E304" s="111"/>
      <c r="F304" s="111"/>
      <c r="G304" s="111"/>
      <c r="H304" s="111"/>
      <c r="I304" s="111"/>
      <c r="J304" s="111"/>
      <c r="K304" s="79"/>
      <c r="L304" s="79"/>
      <c r="M304" s="79"/>
      <c r="N304" s="79"/>
    </row>
    <row r="305" s="3" customFormat="1" spans="1:14">
      <c r="A305" s="111"/>
      <c r="B305" s="79"/>
      <c r="C305" s="79"/>
      <c r="D305" s="111"/>
      <c r="E305" s="111"/>
      <c r="F305" s="111"/>
      <c r="G305" s="111"/>
      <c r="H305" s="111"/>
      <c r="I305" s="111"/>
      <c r="J305" s="111"/>
      <c r="K305" s="79"/>
      <c r="L305" s="79"/>
      <c r="M305" s="79"/>
      <c r="N305" s="79"/>
    </row>
    <row r="306" s="3" customFormat="1" spans="1:14">
      <c r="A306" s="111"/>
      <c r="B306" s="79"/>
      <c r="C306" s="79"/>
      <c r="D306" s="111"/>
      <c r="E306" s="111"/>
      <c r="F306" s="111"/>
      <c r="G306" s="111"/>
      <c r="H306" s="111"/>
      <c r="I306" s="111"/>
      <c r="J306" s="111"/>
      <c r="K306" s="79"/>
      <c r="L306" s="79"/>
      <c r="M306" s="79"/>
      <c r="N306" s="79"/>
    </row>
    <row r="307" s="3" customFormat="1" spans="1:14">
      <c r="A307" s="111"/>
      <c r="B307" s="79"/>
      <c r="C307" s="79"/>
      <c r="D307" s="111"/>
      <c r="E307" s="111"/>
      <c r="F307" s="111"/>
      <c r="G307" s="111"/>
      <c r="H307" s="111"/>
      <c r="I307" s="111"/>
      <c r="J307" s="111"/>
      <c r="K307" s="79"/>
      <c r="L307" s="79"/>
      <c r="M307" s="79"/>
      <c r="N307" s="79"/>
    </row>
    <row r="308" s="3" customFormat="1" spans="1:14">
      <c r="A308" s="111"/>
      <c r="B308" s="79"/>
      <c r="C308" s="79"/>
      <c r="D308" s="111"/>
      <c r="E308" s="111"/>
      <c r="F308" s="111"/>
      <c r="G308" s="111"/>
      <c r="H308" s="111"/>
      <c r="I308" s="111"/>
      <c r="J308" s="111"/>
      <c r="K308" s="79"/>
      <c r="L308" s="79"/>
      <c r="M308" s="79"/>
      <c r="N308" s="79"/>
    </row>
    <row r="309" s="3" customFormat="1" spans="1:14">
      <c r="A309" s="111"/>
      <c r="B309" s="79"/>
      <c r="C309" s="79"/>
      <c r="D309" s="111"/>
      <c r="E309" s="111"/>
      <c r="F309" s="111"/>
      <c r="G309" s="111"/>
      <c r="H309" s="111"/>
      <c r="I309" s="111"/>
      <c r="J309" s="111"/>
      <c r="K309" s="79"/>
      <c r="L309" s="79"/>
      <c r="M309" s="79"/>
      <c r="N309" s="79"/>
    </row>
    <row r="310" s="3" customFormat="1" spans="1:14">
      <c r="A310" s="111"/>
      <c r="B310" s="79"/>
      <c r="C310" s="79"/>
      <c r="D310" s="111"/>
      <c r="E310" s="111"/>
      <c r="F310" s="111"/>
      <c r="G310" s="111"/>
      <c r="H310" s="111"/>
      <c r="I310" s="111"/>
      <c r="J310" s="111"/>
      <c r="K310" s="79"/>
      <c r="L310" s="79"/>
      <c r="M310" s="79"/>
      <c r="N310" s="79"/>
    </row>
    <row r="311" s="3" customFormat="1" spans="1:14">
      <c r="A311" s="111"/>
      <c r="B311" s="79"/>
      <c r="C311" s="79"/>
      <c r="D311" s="111"/>
      <c r="E311" s="111"/>
      <c r="F311" s="111"/>
      <c r="G311" s="111"/>
      <c r="H311" s="111"/>
      <c r="I311" s="111"/>
      <c r="J311" s="111"/>
      <c r="K311" s="79"/>
      <c r="L311" s="79"/>
      <c r="M311" s="79"/>
      <c r="N311" s="79"/>
    </row>
    <row r="312" s="3" customFormat="1" spans="1:14">
      <c r="A312" s="111"/>
      <c r="B312" s="79"/>
      <c r="C312" s="79"/>
      <c r="D312" s="111"/>
      <c r="E312" s="111"/>
      <c r="F312" s="111"/>
      <c r="G312" s="111"/>
      <c r="H312" s="111"/>
      <c r="I312" s="111"/>
      <c r="J312" s="111"/>
      <c r="K312" s="79"/>
      <c r="L312" s="79"/>
      <c r="M312" s="79"/>
      <c r="N312" s="79"/>
    </row>
    <row r="313" s="3" customFormat="1" spans="1:14">
      <c r="A313" s="111"/>
      <c r="B313" s="79"/>
      <c r="C313" s="79"/>
      <c r="D313" s="111"/>
      <c r="E313" s="111"/>
      <c r="F313" s="111"/>
      <c r="G313" s="111"/>
      <c r="H313" s="111"/>
      <c r="I313" s="111"/>
      <c r="J313" s="111"/>
      <c r="K313" s="79"/>
      <c r="L313" s="79"/>
      <c r="M313" s="79"/>
      <c r="N313" s="79"/>
    </row>
    <row r="314" s="3" customFormat="1" spans="1:14">
      <c r="A314" s="111"/>
      <c r="B314" s="79"/>
      <c r="C314" s="79"/>
      <c r="D314" s="111"/>
      <c r="E314" s="111"/>
      <c r="F314" s="111"/>
      <c r="G314" s="111"/>
      <c r="H314" s="111"/>
      <c r="I314" s="111"/>
      <c r="J314" s="111"/>
      <c r="K314" s="79"/>
      <c r="L314" s="79"/>
      <c r="M314" s="79"/>
      <c r="N314" s="79"/>
    </row>
    <row r="315" s="3" customFormat="1" spans="1:14">
      <c r="A315" s="111"/>
      <c r="B315" s="79"/>
      <c r="C315" s="79"/>
      <c r="D315" s="111"/>
      <c r="E315" s="111"/>
      <c r="F315" s="111"/>
      <c r="G315" s="111"/>
      <c r="H315" s="111"/>
      <c r="I315" s="111"/>
      <c r="J315" s="111"/>
      <c r="K315" s="79"/>
      <c r="L315" s="79"/>
      <c r="M315" s="79"/>
      <c r="N315" s="79"/>
    </row>
    <row r="316" s="3" customFormat="1" spans="1:14">
      <c r="A316" s="111"/>
      <c r="B316" s="79"/>
      <c r="C316" s="79"/>
      <c r="D316" s="111"/>
      <c r="E316" s="111"/>
      <c r="F316" s="111"/>
      <c r="G316" s="111"/>
      <c r="H316" s="111"/>
      <c r="I316" s="111"/>
      <c r="J316" s="111"/>
      <c r="K316" s="79"/>
      <c r="L316" s="79"/>
      <c r="M316" s="79"/>
      <c r="N316" s="79"/>
    </row>
    <row r="317" s="3" customFormat="1" spans="1:14">
      <c r="A317" s="111"/>
      <c r="B317" s="79"/>
      <c r="C317" s="79"/>
      <c r="D317" s="111"/>
      <c r="E317" s="111"/>
      <c r="F317" s="111"/>
      <c r="G317" s="111"/>
      <c r="H317" s="111"/>
      <c r="I317" s="111"/>
      <c r="J317" s="111"/>
      <c r="K317" s="79"/>
      <c r="L317" s="79"/>
      <c r="M317" s="79"/>
      <c r="N317" s="79"/>
    </row>
    <row r="318" s="3" customFormat="1" spans="1:14">
      <c r="A318" s="111"/>
      <c r="B318" s="79"/>
      <c r="C318" s="79"/>
      <c r="D318" s="111"/>
      <c r="E318" s="111"/>
      <c r="F318" s="111"/>
      <c r="G318" s="111"/>
      <c r="H318" s="111"/>
      <c r="I318" s="111"/>
      <c r="J318" s="111"/>
      <c r="K318" s="79"/>
      <c r="L318" s="79"/>
      <c r="M318" s="79"/>
      <c r="N318" s="79"/>
    </row>
    <row r="319" s="3" customFormat="1" spans="1:14">
      <c r="A319" s="111"/>
      <c r="B319" s="79"/>
      <c r="C319" s="79"/>
      <c r="D319" s="111"/>
      <c r="E319" s="111"/>
      <c r="F319" s="111"/>
      <c r="G319" s="111"/>
      <c r="H319" s="111"/>
      <c r="I319" s="111"/>
      <c r="J319" s="111"/>
      <c r="K319" s="79"/>
      <c r="L319" s="79"/>
      <c r="M319" s="79"/>
      <c r="N319" s="79"/>
    </row>
    <row r="320" s="3" customFormat="1" spans="1:14">
      <c r="A320" s="111"/>
      <c r="B320" s="79"/>
      <c r="C320" s="79"/>
      <c r="D320" s="111"/>
      <c r="E320" s="111"/>
      <c r="F320" s="111"/>
      <c r="G320" s="111"/>
      <c r="H320" s="111"/>
      <c r="I320" s="111"/>
      <c r="J320" s="111"/>
      <c r="K320" s="79"/>
      <c r="L320" s="79"/>
      <c r="M320" s="79"/>
      <c r="N320" s="79"/>
    </row>
    <row r="321" s="3" customFormat="1" spans="1:14">
      <c r="A321" s="111"/>
      <c r="B321" s="79"/>
      <c r="C321" s="79"/>
      <c r="D321" s="111"/>
      <c r="E321" s="111"/>
      <c r="F321" s="111"/>
      <c r="G321" s="111"/>
      <c r="H321" s="111"/>
      <c r="I321" s="111"/>
      <c r="J321" s="111"/>
      <c r="K321" s="79"/>
      <c r="L321" s="79"/>
      <c r="M321" s="79"/>
      <c r="N321" s="79"/>
    </row>
    <row r="322" s="3" customFormat="1" spans="1:14">
      <c r="A322" s="111"/>
      <c r="B322" s="79"/>
      <c r="C322" s="79"/>
      <c r="D322" s="111"/>
      <c r="E322" s="111"/>
      <c r="F322" s="111"/>
      <c r="G322" s="111"/>
      <c r="H322" s="111"/>
      <c r="I322" s="111"/>
      <c r="J322" s="111"/>
      <c r="K322" s="79"/>
      <c r="L322" s="79"/>
      <c r="M322" s="79"/>
      <c r="N322" s="79"/>
    </row>
    <row r="323" s="3" customFormat="1" spans="1:14">
      <c r="A323" s="111"/>
      <c r="B323" s="79"/>
      <c r="C323" s="79"/>
      <c r="D323" s="111"/>
      <c r="E323" s="111"/>
      <c r="F323" s="111"/>
      <c r="G323" s="111"/>
      <c r="H323" s="111"/>
      <c r="I323" s="111"/>
      <c r="J323" s="111"/>
      <c r="K323" s="79"/>
      <c r="L323" s="79"/>
      <c r="M323" s="79"/>
      <c r="N323" s="79"/>
    </row>
    <row r="324" s="3" customFormat="1" spans="1:14">
      <c r="A324" s="111"/>
      <c r="B324" s="79"/>
      <c r="C324" s="79"/>
      <c r="D324" s="111"/>
      <c r="E324" s="111"/>
      <c r="F324" s="111"/>
      <c r="G324" s="111"/>
      <c r="H324" s="111"/>
      <c r="I324" s="111"/>
      <c r="J324" s="111"/>
      <c r="K324" s="79"/>
      <c r="L324" s="79"/>
      <c r="M324" s="79"/>
      <c r="N324" s="79"/>
    </row>
    <row r="325" s="3" customFormat="1" spans="1:14">
      <c r="A325" s="111"/>
      <c r="B325" s="79"/>
      <c r="C325" s="79"/>
      <c r="D325" s="111"/>
      <c r="E325" s="111"/>
      <c r="F325" s="111"/>
      <c r="G325" s="111"/>
      <c r="H325" s="111"/>
      <c r="I325" s="111"/>
      <c r="J325" s="111"/>
      <c r="K325" s="79"/>
      <c r="L325" s="79"/>
      <c r="M325" s="79"/>
      <c r="N325" s="79"/>
    </row>
    <row r="326" s="3" customFormat="1" spans="1:14">
      <c r="A326" s="111"/>
      <c r="B326" s="79"/>
      <c r="C326" s="79"/>
      <c r="D326" s="111"/>
      <c r="E326" s="111"/>
      <c r="F326" s="111"/>
      <c r="G326" s="111"/>
      <c r="H326" s="111"/>
      <c r="I326" s="111"/>
      <c r="J326" s="111"/>
      <c r="K326" s="79"/>
      <c r="L326" s="79"/>
      <c r="M326" s="79"/>
      <c r="N326" s="79"/>
    </row>
    <row r="327" s="3" customFormat="1" spans="1:14">
      <c r="A327" s="111"/>
      <c r="B327" s="79"/>
      <c r="C327" s="79"/>
      <c r="D327" s="111"/>
      <c r="E327" s="111"/>
      <c r="F327" s="111"/>
      <c r="G327" s="111"/>
      <c r="H327" s="111"/>
      <c r="I327" s="111"/>
      <c r="J327" s="111"/>
      <c r="K327" s="79"/>
      <c r="L327" s="79"/>
      <c r="M327" s="79"/>
      <c r="N327" s="79"/>
    </row>
    <row r="328" s="3" customFormat="1" spans="1:14">
      <c r="A328" s="111"/>
      <c r="B328" s="79"/>
      <c r="C328" s="79"/>
      <c r="D328" s="111"/>
      <c r="E328" s="111"/>
      <c r="F328" s="111"/>
      <c r="G328" s="111"/>
      <c r="H328" s="111"/>
      <c r="I328" s="111"/>
      <c r="J328" s="111"/>
      <c r="K328" s="79"/>
      <c r="L328" s="79"/>
      <c r="M328" s="79"/>
      <c r="N328" s="79"/>
    </row>
    <row r="329" s="3" customFormat="1" spans="1:14">
      <c r="A329" s="111"/>
      <c r="B329" s="79"/>
      <c r="C329" s="79"/>
      <c r="D329" s="111"/>
      <c r="E329" s="111"/>
      <c r="F329" s="111"/>
      <c r="G329" s="111"/>
      <c r="H329" s="111"/>
      <c r="I329" s="111"/>
      <c r="J329" s="111"/>
      <c r="K329" s="79"/>
      <c r="L329" s="79"/>
      <c r="M329" s="79"/>
      <c r="N329" s="79"/>
    </row>
    <row r="330" s="3" customFormat="1" spans="1:14">
      <c r="A330" s="111"/>
      <c r="B330" s="79"/>
      <c r="C330" s="79"/>
      <c r="D330" s="111"/>
      <c r="E330" s="111"/>
      <c r="F330" s="111"/>
      <c r="G330" s="111"/>
      <c r="H330" s="111"/>
      <c r="I330" s="111"/>
      <c r="J330" s="111"/>
      <c r="K330" s="79"/>
      <c r="L330" s="79"/>
      <c r="M330" s="79"/>
      <c r="N330" s="79"/>
    </row>
    <row r="331" s="3" customFormat="1" spans="1:14">
      <c r="A331" s="111"/>
      <c r="B331" s="79"/>
      <c r="C331" s="79"/>
      <c r="D331" s="111"/>
      <c r="E331" s="111"/>
      <c r="F331" s="111"/>
      <c r="G331" s="111"/>
      <c r="H331" s="111"/>
      <c r="I331" s="111"/>
      <c r="J331" s="111"/>
      <c r="K331" s="79"/>
      <c r="L331" s="79"/>
      <c r="M331" s="79"/>
      <c r="N331" s="79"/>
    </row>
    <row r="332" s="3" customFormat="1" spans="1:14">
      <c r="A332" s="111"/>
      <c r="B332" s="79"/>
      <c r="C332" s="79"/>
      <c r="D332" s="111"/>
      <c r="E332" s="111"/>
      <c r="F332" s="111"/>
      <c r="G332" s="111"/>
      <c r="H332" s="111"/>
      <c r="I332" s="111"/>
      <c r="J332" s="111"/>
      <c r="K332" s="79"/>
      <c r="L332" s="79"/>
      <c r="M332" s="79"/>
      <c r="N332" s="79"/>
    </row>
  </sheetData>
  <mergeCells count="96">
    <mergeCell ref="A1:J1"/>
    <mergeCell ref="A2:J2"/>
    <mergeCell ref="D3:I3"/>
    <mergeCell ref="J3:M3"/>
    <mergeCell ref="A11:J11"/>
    <mergeCell ref="A12:J12"/>
    <mergeCell ref="D13:I13"/>
    <mergeCell ref="J13:M13"/>
    <mergeCell ref="A26:J26"/>
    <mergeCell ref="A27:J27"/>
    <mergeCell ref="D28:I28"/>
    <mergeCell ref="J28:M28"/>
    <mergeCell ref="A40:J40"/>
    <mergeCell ref="A41:J41"/>
    <mergeCell ref="D42:I42"/>
    <mergeCell ref="J42:M42"/>
    <mergeCell ref="A51:J51"/>
    <mergeCell ref="A52:J52"/>
    <mergeCell ref="D53:I53"/>
    <mergeCell ref="J53:M53"/>
    <mergeCell ref="A61:J61"/>
    <mergeCell ref="A62:J62"/>
    <mergeCell ref="D63:I63"/>
    <mergeCell ref="J63:M63"/>
    <mergeCell ref="A71:J71"/>
    <mergeCell ref="A72:J72"/>
    <mergeCell ref="D73:I73"/>
    <mergeCell ref="J73:M73"/>
    <mergeCell ref="A82:J82"/>
    <mergeCell ref="A83:J83"/>
    <mergeCell ref="D84:I84"/>
    <mergeCell ref="J84:M84"/>
    <mergeCell ref="A104:J104"/>
    <mergeCell ref="A105:J105"/>
    <mergeCell ref="D106:I106"/>
    <mergeCell ref="J106:M106"/>
    <mergeCell ref="A129:J129"/>
    <mergeCell ref="A130:J130"/>
    <mergeCell ref="D131:I131"/>
    <mergeCell ref="J131:M131"/>
    <mergeCell ref="A140:J140"/>
    <mergeCell ref="A141:J141"/>
    <mergeCell ref="D142:I142"/>
    <mergeCell ref="J142:M142"/>
    <mergeCell ref="A150:J150"/>
    <mergeCell ref="A151:J151"/>
    <mergeCell ref="D152:I152"/>
    <mergeCell ref="J152:M152"/>
    <mergeCell ref="A3:A4"/>
    <mergeCell ref="A13:A14"/>
    <mergeCell ref="A28:A29"/>
    <mergeCell ref="A42:A43"/>
    <mergeCell ref="A53:A54"/>
    <mergeCell ref="A63:A64"/>
    <mergeCell ref="A73:A74"/>
    <mergeCell ref="A84:A85"/>
    <mergeCell ref="A106:A107"/>
    <mergeCell ref="A131:A132"/>
    <mergeCell ref="A142:A143"/>
    <mergeCell ref="A152:A153"/>
    <mergeCell ref="B3:B4"/>
    <mergeCell ref="B13:B14"/>
    <mergeCell ref="B28:B29"/>
    <mergeCell ref="B42:B43"/>
    <mergeCell ref="B53:B54"/>
    <mergeCell ref="B63:B64"/>
    <mergeCell ref="B73:B74"/>
    <mergeCell ref="B84:B85"/>
    <mergeCell ref="B106:B107"/>
    <mergeCell ref="B131:B132"/>
    <mergeCell ref="B142:B143"/>
    <mergeCell ref="B152:B153"/>
    <mergeCell ref="C3:C4"/>
    <mergeCell ref="C13:C14"/>
    <mergeCell ref="C28:C29"/>
    <mergeCell ref="C42:C43"/>
    <mergeCell ref="C53:C54"/>
    <mergeCell ref="C63:C64"/>
    <mergeCell ref="C73:C74"/>
    <mergeCell ref="C84:C85"/>
    <mergeCell ref="C106:C107"/>
    <mergeCell ref="C131:C132"/>
    <mergeCell ref="C142:C143"/>
    <mergeCell ref="C152:C153"/>
    <mergeCell ref="N3:N4"/>
    <mergeCell ref="N13:N14"/>
    <mergeCell ref="N28:N29"/>
    <mergeCell ref="N42:N43"/>
    <mergeCell ref="N53:N54"/>
    <mergeCell ref="N63:N64"/>
    <mergeCell ref="N73:N74"/>
    <mergeCell ref="N84:N85"/>
    <mergeCell ref="N106:N107"/>
    <mergeCell ref="N131:N132"/>
    <mergeCell ref="N142:N143"/>
    <mergeCell ref="N152:N15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9"/>
  <sheetViews>
    <sheetView workbookViewId="0">
      <selection activeCell="M241" sqref="M241"/>
    </sheetView>
  </sheetViews>
  <sheetFormatPr defaultColWidth="9" defaultRowHeight="14.25"/>
  <cols>
    <col min="1" max="1" width="3.375" style="4" customWidth="1"/>
    <col min="2" max="2" width="8.75" style="3" customWidth="1"/>
    <col min="3" max="3" width="29.875" style="3" customWidth="1"/>
    <col min="4" max="5" width="8.5" style="4" customWidth="1"/>
    <col min="6" max="6" width="6.875" style="4" customWidth="1"/>
    <col min="7" max="7" width="8.625" style="4" customWidth="1"/>
    <col min="8" max="8" width="6.75" style="4" customWidth="1"/>
    <col min="9" max="9" width="9" style="4"/>
    <col min="10" max="10" width="10.125" style="4" customWidth="1"/>
    <col min="11" max="11" width="8.125" style="3" customWidth="1"/>
    <col min="12" max="16384" width="9" style="4"/>
  </cols>
  <sheetData>
    <row r="1" s="1" customFormat="1" ht="18.75" spans="1:10">
      <c r="A1" s="5" t="s">
        <v>126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9.5" spans="1:10">
      <c r="A2" s="5" t="s">
        <v>190</v>
      </c>
      <c r="B2" s="5"/>
      <c r="C2" s="5"/>
      <c r="D2" s="5"/>
      <c r="E2" s="5"/>
      <c r="F2" s="5"/>
      <c r="G2" s="5"/>
      <c r="H2" s="5"/>
      <c r="I2" s="5"/>
      <c r="J2" s="5"/>
    </row>
    <row r="3" s="78" customFormat="1" ht="15.75" customHeight="1" spans="1:14">
      <c r="A3" s="81"/>
      <c r="B3" s="82" t="s">
        <v>2</v>
      </c>
      <c r="C3" s="82" t="s">
        <v>3</v>
      </c>
      <c r="D3" s="83" t="s">
        <v>4</v>
      </c>
      <c r="E3" s="84"/>
      <c r="F3" s="84"/>
      <c r="G3" s="84"/>
      <c r="H3" s="84"/>
      <c r="I3" s="138"/>
      <c r="J3" s="83" t="s">
        <v>5</v>
      </c>
      <c r="K3" s="84"/>
      <c r="L3" s="84"/>
      <c r="M3" s="139"/>
      <c r="N3" s="140" t="s">
        <v>6</v>
      </c>
    </row>
    <row r="4" s="78" customFormat="1" ht="15" spans="1:14">
      <c r="A4" s="85"/>
      <c r="B4" s="86"/>
      <c r="C4" s="87"/>
      <c r="D4" s="88" t="s">
        <v>7</v>
      </c>
      <c r="E4" s="89" t="s">
        <v>8</v>
      </c>
      <c r="F4" s="89" t="s">
        <v>9</v>
      </c>
      <c r="G4" s="89" t="s">
        <v>10</v>
      </c>
      <c r="H4" s="89" t="s">
        <v>11</v>
      </c>
      <c r="I4" s="141" t="s">
        <v>12</v>
      </c>
      <c r="J4" s="88" t="s">
        <v>13</v>
      </c>
      <c r="K4" s="89" t="s">
        <v>14</v>
      </c>
      <c r="L4" s="89" t="s">
        <v>15</v>
      </c>
      <c r="M4" s="142" t="s">
        <v>16</v>
      </c>
      <c r="N4" s="143"/>
    </row>
    <row r="5" s="79" customFormat="1" customHeight="1" spans="1:14">
      <c r="A5" s="90"/>
      <c r="B5" s="91"/>
      <c r="C5" s="92" t="s">
        <v>17</v>
      </c>
      <c r="D5" s="93"/>
      <c r="E5" s="94"/>
      <c r="F5" s="94"/>
      <c r="G5" s="94"/>
      <c r="H5" s="94"/>
      <c r="I5" s="144"/>
      <c r="J5" s="133"/>
      <c r="K5" s="94"/>
      <c r="L5" s="94"/>
      <c r="M5" s="145"/>
      <c r="N5" s="146">
        <v>50158.76</v>
      </c>
    </row>
    <row r="6" s="79" customFormat="1" customHeight="1" spans="1:14">
      <c r="A6" s="90">
        <v>1</v>
      </c>
      <c r="B6" s="91" t="s">
        <v>191</v>
      </c>
      <c r="C6" s="95" t="s">
        <v>192</v>
      </c>
      <c r="D6" s="93">
        <v>1000</v>
      </c>
      <c r="E6" s="94"/>
      <c r="F6" s="94"/>
      <c r="G6" s="94"/>
      <c r="H6" s="94"/>
      <c r="I6" s="144"/>
      <c r="J6" s="133"/>
      <c r="K6" s="94"/>
      <c r="L6" s="94"/>
      <c r="M6" s="145"/>
      <c r="N6" s="147">
        <f>N5+D6</f>
        <v>51158.76</v>
      </c>
    </row>
    <row r="7" s="79" customFormat="1" customHeight="1" spans="1:14">
      <c r="A7" s="90">
        <f>A6+1</f>
        <v>2</v>
      </c>
      <c r="B7" s="91" t="s">
        <v>191</v>
      </c>
      <c r="C7" s="95" t="s">
        <v>193</v>
      </c>
      <c r="D7" s="93">
        <v>1000</v>
      </c>
      <c r="E7" s="94"/>
      <c r="F7" s="94"/>
      <c r="G7" s="94"/>
      <c r="H7" s="94"/>
      <c r="I7" s="144"/>
      <c r="J7" s="133"/>
      <c r="K7" s="94"/>
      <c r="L7" s="94"/>
      <c r="M7" s="145"/>
      <c r="N7" s="147">
        <f t="shared" ref="N7" si="0">N6+D7</f>
        <v>52158.76</v>
      </c>
    </row>
    <row r="8" s="79" customFormat="1" customHeight="1" spans="1:14">
      <c r="A8" s="90">
        <f t="shared" ref="A8:A10" si="1">A7+1</f>
        <v>3</v>
      </c>
      <c r="B8" s="91" t="s">
        <v>194</v>
      </c>
      <c r="C8" s="95" t="s">
        <v>195</v>
      </c>
      <c r="D8" s="93"/>
      <c r="E8" s="94"/>
      <c r="F8" s="94"/>
      <c r="G8" s="94"/>
      <c r="H8" s="94"/>
      <c r="I8" s="144"/>
      <c r="J8" s="133">
        <v>2000</v>
      </c>
      <c r="K8" s="94"/>
      <c r="L8" s="94"/>
      <c r="M8" s="145"/>
      <c r="N8" s="147">
        <f>N7+D8-J8</f>
        <v>50158.76</v>
      </c>
    </row>
    <row r="9" s="79" customFormat="1" customHeight="1" spans="1:14">
      <c r="A9" s="90">
        <f t="shared" si="1"/>
        <v>4</v>
      </c>
      <c r="B9" s="91" t="s">
        <v>196</v>
      </c>
      <c r="C9" s="95" t="s">
        <v>197</v>
      </c>
      <c r="D9" s="93"/>
      <c r="E9" s="94"/>
      <c r="F9" s="94"/>
      <c r="G9" s="94"/>
      <c r="H9" s="94"/>
      <c r="I9" s="144"/>
      <c r="J9" s="133">
        <v>3000</v>
      </c>
      <c r="K9" s="94"/>
      <c r="L9" s="94"/>
      <c r="M9" s="145"/>
      <c r="N9" s="147">
        <f t="shared" ref="N9:N10" si="2">N8+D9-J9</f>
        <v>47158.76</v>
      </c>
    </row>
    <row r="10" s="80" customFormat="1" customHeight="1" spans="1:14">
      <c r="A10" s="90">
        <f t="shared" si="1"/>
        <v>5</v>
      </c>
      <c r="B10" s="91" t="s">
        <v>18</v>
      </c>
      <c r="C10" s="96" t="s">
        <v>91</v>
      </c>
      <c r="D10" s="97"/>
      <c r="E10" s="98"/>
      <c r="F10" s="98"/>
      <c r="G10" s="98"/>
      <c r="H10" s="98"/>
      <c r="I10" s="148"/>
      <c r="J10" s="149">
        <v>2000</v>
      </c>
      <c r="K10" s="98"/>
      <c r="L10" s="98"/>
      <c r="M10" s="150"/>
      <c r="N10" s="151">
        <f t="shared" si="2"/>
        <v>45158.76</v>
      </c>
    </row>
    <row r="11" s="79" customFormat="1" customHeight="1" spans="1:14">
      <c r="A11" s="92"/>
      <c r="B11" s="99"/>
      <c r="C11" s="100" t="s">
        <v>20</v>
      </c>
      <c r="D11" s="101">
        <f>SUM(D6:D10)</f>
        <v>2000</v>
      </c>
      <c r="E11" s="102">
        <f t="shared" ref="E11:M11" si="3">SUM(E10:E10)</f>
        <v>0</v>
      </c>
      <c r="F11" s="102">
        <f t="shared" si="3"/>
        <v>0</v>
      </c>
      <c r="G11" s="102">
        <f t="shared" si="3"/>
        <v>0</v>
      </c>
      <c r="H11" s="102">
        <f t="shared" si="3"/>
        <v>0</v>
      </c>
      <c r="I11" s="152">
        <f t="shared" si="3"/>
        <v>0</v>
      </c>
      <c r="J11" s="101">
        <f>SUM(J6:J10)</f>
        <v>7000</v>
      </c>
      <c r="K11" s="102">
        <f t="shared" si="3"/>
        <v>0</v>
      </c>
      <c r="L11" s="102">
        <f t="shared" si="3"/>
        <v>0</v>
      </c>
      <c r="M11" s="152">
        <f t="shared" si="3"/>
        <v>0</v>
      </c>
      <c r="N11" s="153">
        <f>N5+SUM(D11:I11)-SUM(J11:M11)</f>
        <v>45158.76</v>
      </c>
    </row>
    <row r="12" s="79" customFormat="1" customHeight="1" spans="1:14">
      <c r="A12" s="103"/>
      <c r="B12" s="103"/>
      <c r="C12" s="104" t="s">
        <v>21</v>
      </c>
      <c r="D12" s="105">
        <f t="shared" ref="D12:N12" si="4">D11</f>
        <v>2000</v>
      </c>
      <c r="E12" s="106">
        <f t="shared" si="4"/>
        <v>0</v>
      </c>
      <c r="F12" s="106">
        <f t="shared" si="4"/>
        <v>0</v>
      </c>
      <c r="G12" s="106">
        <f t="shared" si="4"/>
        <v>0</v>
      </c>
      <c r="H12" s="106">
        <f t="shared" si="4"/>
        <v>0</v>
      </c>
      <c r="I12" s="154">
        <f t="shared" si="4"/>
        <v>0</v>
      </c>
      <c r="J12" s="105">
        <f t="shared" si="4"/>
        <v>7000</v>
      </c>
      <c r="K12" s="106">
        <f t="shared" si="4"/>
        <v>0</v>
      </c>
      <c r="L12" s="106">
        <f t="shared" si="4"/>
        <v>0</v>
      </c>
      <c r="M12" s="154">
        <f t="shared" si="4"/>
        <v>0</v>
      </c>
      <c r="N12" s="155">
        <f t="shared" si="4"/>
        <v>45158.76</v>
      </c>
    </row>
    <row r="13" s="79" customFormat="1" customHeight="1" spans="1:14">
      <c r="A13" s="107"/>
      <c r="B13" s="107"/>
      <c r="C13" s="108" t="s">
        <v>198</v>
      </c>
      <c r="D13" s="109">
        <f>1281349+D12</f>
        <v>1283349</v>
      </c>
      <c r="E13" s="110">
        <f>58638.91+E12</f>
        <v>58638.91</v>
      </c>
      <c r="F13" s="110">
        <v>0</v>
      </c>
      <c r="G13" s="110">
        <v>0</v>
      </c>
      <c r="H13" s="110">
        <v>0</v>
      </c>
      <c r="I13" s="156">
        <f>389.81+I12</f>
        <v>389.81</v>
      </c>
      <c r="J13" s="110">
        <f>1275880+J12</f>
        <v>1282880</v>
      </c>
      <c r="K13" s="110">
        <v>0</v>
      </c>
      <c r="L13" s="110">
        <v>0</v>
      </c>
      <c r="M13" s="157">
        <f>14338.96+M12</f>
        <v>14338.96</v>
      </c>
      <c r="N13" s="158">
        <f>SUM(D13:I13)-SUM(J13:M13)</f>
        <v>45158.76</v>
      </c>
    </row>
    <row r="14" s="3" customFormat="1" spans="1:14">
      <c r="A14" s="111"/>
      <c r="B14" s="79"/>
      <c r="C14" s="79"/>
      <c r="D14" s="111"/>
      <c r="E14" s="111"/>
      <c r="F14" s="111"/>
      <c r="G14" s="111"/>
      <c r="H14" s="111"/>
      <c r="I14" s="111"/>
      <c r="J14" s="111"/>
      <c r="K14" s="79"/>
      <c r="L14" s="79"/>
      <c r="M14" s="79"/>
      <c r="N14" s="79"/>
    </row>
    <row r="15" s="1" customFormat="1" ht="18.75" spans="1:10">
      <c r="A15" s="5" t="s">
        <v>129</v>
      </c>
      <c r="B15" s="5"/>
      <c r="C15" s="5"/>
      <c r="D15" s="5"/>
      <c r="E15" s="5"/>
      <c r="F15" s="5"/>
      <c r="G15" s="5"/>
      <c r="H15" s="5"/>
      <c r="I15" s="5"/>
      <c r="J15" s="5"/>
    </row>
    <row r="16" s="1" customFormat="1" ht="19.5" spans="1:10">
      <c r="A16" s="5" t="s">
        <v>190</v>
      </c>
      <c r="B16" s="5"/>
      <c r="C16" s="5"/>
      <c r="D16" s="5"/>
      <c r="E16" s="5"/>
      <c r="F16" s="5"/>
      <c r="G16" s="5"/>
      <c r="H16" s="5"/>
      <c r="I16" s="5"/>
      <c r="J16" s="5"/>
    </row>
    <row r="17" s="78" customFormat="1" ht="15.75" customHeight="1" spans="1:14">
      <c r="A17" s="81"/>
      <c r="B17" s="82" t="s">
        <v>2</v>
      </c>
      <c r="C17" s="82" t="s">
        <v>3</v>
      </c>
      <c r="D17" s="83" t="s">
        <v>4</v>
      </c>
      <c r="E17" s="84"/>
      <c r="F17" s="84"/>
      <c r="G17" s="84"/>
      <c r="H17" s="84"/>
      <c r="I17" s="138"/>
      <c r="J17" s="83" t="s">
        <v>5</v>
      </c>
      <c r="K17" s="84"/>
      <c r="L17" s="84"/>
      <c r="M17" s="139"/>
      <c r="N17" s="140" t="s">
        <v>6</v>
      </c>
    </row>
    <row r="18" s="78" customFormat="1" ht="15" spans="1:14">
      <c r="A18" s="85"/>
      <c r="B18" s="86"/>
      <c r="C18" s="87"/>
      <c r="D18" s="88" t="s">
        <v>7</v>
      </c>
      <c r="E18" s="89" t="s">
        <v>8</v>
      </c>
      <c r="F18" s="89" t="s">
        <v>9</v>
      </c>
      <c r="G18" s="89" t="s">
        <v>10</v>
      </c>
      <c r="H18" s="89" t="s">
        <v>11</v>
      </c>
      <c r="I18" s="141" t="s">
        <v>12</v>
      </c>
      <c r="J18" s="88" t="s">
        <v>13</v>
      </c>
      <c r="K18" s="89" t="s">
        <v>14</v>
      </c>
      <c r="L18" s="89" t="s">
        <v>15</v>
      </c>
      <c r="M18" s="142" t="s">
        <v>16</v>
      </c>
      <c r="N18" s="159"/>
    </row>
    <row r="19" s="79" customFormat="1" customHeight="1" spans="1:14">
      <c r="A19" s="90"/>
      <c r="B19" s="91"/>
      <c r="C19" s="92" t="s">
        <v>24</v>
      </c>
      <c r="D19" s="93"/>
      <c r="E19" s="94"/>
      <c r="F19" s="94"/>
      <c r="G19" s="94"/>
      <c r="H19" s="94"/>
      <c r="I19" s="144"/>
      <c r="J19" s="133"/>
      <c r="K19" s="94"/>
      <c r="L19" s="94"/>
      <c r="M19" s="144"/>
      <c r="N19" s="153">
        <f>N13</f>
        <v>45158.76</v>
      </c>
    </row>
    <row r="20" s="79" customFormat="1" customHeight="1" spans="1:14">
      <c r="A20" s="112">
        <v>1</v>
      </c>
      <c r="B20" s="113" t="s">
        <v>199</v>
      </c>
      <c r="C20" s="114" t="s">
        <v>200</v>
      </c>
      <c r="D20" s="115">
        <v>1000</v>
      </c>
      <c r="E20" s="116"/>
      <c r="F20" s="116"/>
      <c r="G20" s="116"/>
      <c r="H20" s="116"/>
      <c r="I20" s="160"/>
      <c r="J20" s="136"/>
      <c r="K20" s="116"/>
      <c r="L20" s="116"/>
      <c r="M20" s="160"/>
      <c r="N20" s="147">
        <f>N19+SUM(D20:I20)-SUM(J20:M20)</f>
        <v>46158.76</v>
      </c>
    </row>
    <row r="21" s="79" customFormat="1" customHeight="1" spans="1:14">
      <c r="A21" s="90">
        <v>2</v>
      </c>
      <c r="B21" s="117" t="s">
        <v>201</v>
      </c>
      <c r="C21" s="114" t="s">
        <v>202</v>
      </c>
      <c r="D21" s="93">
        <v>1000</v>
      </c>
      <c r="E21" s="94"/>
      <c r="F21" s="94"/>
      <c r="G21" s="94"/>
      <c r="H21" s="94"/>
      <c r="I21" s="144"/>
      <c r="J21" s="133"/>
      <c r="K21" s="94"/>
      <c r="L21" s="94"/>
      <c r="M21" s="144"/>
      <c r="N21" s="147">
        <f t="shared" ref="N21:N23" si="5">N20+SUM(D21:I21)-SUM(J21:M21)</f>
        <v>47158.76</v>
      </c>
    </row>
    <row r="22" s="79" customFormat="1" customHeight="1" spans="1:14">
      <c r="A22" s="90">
        <v>3</v>
      </c>
      <c r="B22" s="117" t="s">
        <v>201</v>
      </c>
      <c r="C22" s="114" t="s">
        <v>203</v>
      </c>
      <c r="D22" s="93">
        <v>1600</v>
      </c>
      <c r="E22" s="94"/>
      <c r="F22" s="94"/>
      <c r="G22" s="94"/>
      <c r="H22" s="94"/>
      <c r="I22" s="144"/>
      <c r="J22" s="133"/>
      <c r="K22" s="94"/>
      <c r="L22" s="94"/>
      <c r="M22" s="144"/>
      <c r="N22" s="147">
        <f t="shared" si="5"/>
        <v>48758.76</v>
      </c>
    </row>
    <row r="23" s="79" customFormat="1" customHeight="1" spans="1:14">
      <c r="A23" s="90">
        <v>4</v>
      </c>
      <c r="B23" s="117" t="s">
        <v>25</v>
      </c>
      <c r="C23" s="118" t="s">
        <v>204</v>
      </c>
      <c r="D23" s="93"/>
      <c r="E23" s="94"/>
      <c r="F23" s="94"/>
      <c r="G23" s="94"/>
      <c r="H23" s="94"/>
      <c r="I23" s="144"/>
      <c r="J23" s="133">
        <v>5000</v>
      </c>
      <c r="K23" s="94"/>
      <c r="L23" s="94"/>
      <c r="M23" s="144"/>
      <c r="N23" s="147">
        <f t="shared" si="5"/>
        <v>43758.76</v>
      </c>
    </row>
    <row r="24" s="79" customFormat="1" customHeight="1" spans="1:14">
      <c r="A24" s="92"/>
      <c r="B24" s="99"/>
      <c r="C24" s="119" t="s">
        <v>20</v>
      </c>
      <c r="D24" s="101">
        <f>SUM(D20:D23)</f>
        <v>3600</v>
      </c>
      <c r="E24" s="102">
        <f>SUM(E20:E20)</f>
        <v>0</v>
      </c>
      <c r="F24" s="102">
        <f>SUM(F20:F20)</f>
        <v>0</v>
      </c>
      <c r="G24" s="102">
        <f>SUM(G20:G20)</f>
        <v>0</v>
      </c>
      <c r="H24" s="102">
        <f>SUM(H20:H20)</f>
        <v>0</v>
      </c>
      <c r="I24" s="161">
        <f>SUM(I20:I20)</f>
        <v>0</v>
      </c>
      <c r="J24" s="101">
        <f>SUM(J20:J23)</f>
        <v>5000</v>
      </c>
      <c r="K24" s="102">
        <f>SUM(K20:K20)</f>
        <v>0</v>
      </c>
      <c r="L24" s="102">
        <f>SUM(L20:L20)</f>
        <v>0</v>
      </c>
      <c r="M24" s="161">
        <f>SUM(M20:M23)</f>
        <v>0</v>
      </c>
      <c r="N24" s="162">
        <f>N19+SUM(D24:I24)-SUM(J24:M24)</f>
        <v>43758.76</v>
      </c>
    </row>
    <row r="25" s="79" customFormat="1" customHeight="1" spans="1:14">
      <c r="A25" s="103"/>
      <c r="B25" s="103"/>
      <c r="C25" s="120" t="s">
        <v>205</v>
      </c>
      <c r="D25" s="121">
        <f t="shared" ref="D25:N25" si="6">D24</f>
        <v>3600</v>
      </c>
      <c r="E25" s="122">
        <f t="shared" si="6"/>
        <v>0</v>
      </c>
      <c r="F25" s="122">
        <f t="shared" si="6"/>
        <v>0</v>
      </c>
      <c r="G25" s="122">
        <f t="shared" si="6"/>
        <v>0</v>
      </c>
      <c r="H25" s="122">
        <f t="shared" si="6"/>
        <v>0</v>
      </c>
      <c r="I25" s="163">
        <f t="shared" si="6"/>
        <v>0</v>
      </c>
      <c r="J25" s="105">
        <f t="shared" si="6"/>
        <v>5000</v>
      </c>
      <c r="K25" s="164">
        <f t="shared" si="6"/>
        <v>0</v>
      </c>
      <c r="L25" s="164">
        <f t="shared" si="6"/>
        <v>0</v>
      </c>
      <c r="M25" s="165">
        <f t="shared" si="6"/>
        <v>0</v>
      </c>
      <c r="N25" s="166">
        <f t="shared" si="6"/>
        <v>43758.76</v>
      </c>
    </row>
    <row r="26" s="79" customFormat="1" customHeight="1" spans="1:14">
      <c r="A26" s="107"/>
      <c r="B26" s="107"/>
      <c r="C26" s="108" t="s">
        <v>206</v>
      </c>
      <c r="D26" s="123">
        <f t="shared" ref="D26:M26" si="7">D25+D13</f>
        <v>1286949</v>
      </c>
      <c r="E26" s="124">
        <f t="shared" si="7"/>
        <v>58638.91</v>
      </c>
      <c r="F26" s="124">
        <f t="shared" si="7"/>
        <v>0</v>
      </c>
      <c r="G26" s="124">
        <f t="shared" si="7"/>
        <v>0</v>
      </c>
      <c r="H26" s="124">
        <f t="shared" si="7"/>
        <v>0</v>
      </c>
      <c r="I26" s="167">
        <f t="shared" si="7"/>
        <v>389.81</v>
      </c>
      <c r="J26" s="168">
        <f t="shared" si="7"/>
        <v>1287880</v>
      </c>
      <c r="K26" s="168">
        <f t="shared" si="7"/>
        <v>0</v>
      </c>
      <c r="L26" s="168">
        <f t="shared" si="7"/>
        <v>0</v>
      </c>
      <c r="M26" s="169">
        <f t="shared" si="7"/>
        <v>14338.96</v>
      </c>
      <c r="N26" s="158">
        <f>SUM(D26:I26)-SUM(J26:M26)</f>
        <v>43758.76</v>
      </c>
    </row>
    <row r="27" s="3" customFormat="1" spans="1:14">
      <c r="A27" s="111"/>
      <c r="B27" s="79"/>
      <c r="C27" s="79"/>
      <c r="D27" s="111"/>
      <c r="E27" s="111"/>
      <c r="F27" s="111"/>
      <c r="G27" s="111"/>
      <c r="H27" s="111"/>
      <c r="I27" s="111"/>
      <c r="J27" s="111"/>
      <c r="K27" s="79"/>
      <c r="L27" s="79"/>
      <c r="M27" s="79"/>
      <c r="N27" s="79"/>
    </row>
    <row r="28" s="1" customFormat="1" ht="18.75" spans="1:10">
      <c r="A28" s="5" t="s">
        <v>137</v>
      </c>
      <c r="B28" s="5"/>
      <c r="C28" s="5"/>
      <c r="D28" s="5"/>
      <c r="E28" s="5"/>
      <c r="F28" s="5"/>
      <c r="G28" s="5"/>
      <c r="H28" s="5"/>
      <c r="I28" s="5"/>
      <c r="J28" s="5"/>
    </row>
    <row r="29" s="1" customFormat="1" ht="19.5" spans="1:10">
      <c r="A29" s="5" t="s">
        <v>190</v>
      </c>
      <c r="B29" s="5"/>
      <c r="C29" s="5"/>
      <c r="D29" s="5"/>
      <c r="E29" s="5"/>
      <c r="F29" s="5"/>
      <c r="G29" s="5"/>
      <c r="H29" s="5"/>
      <c r="I29" s="5"/>
      <c r="J29" s="5"/>
    </row>
    <row r="30" s="78" customFormat="1" ht="15.75" customHeight="1" spans="1:14">
      <c r="A30" s="81"/>
      <c r="B30" s="82" t="s">
        <v>2</v>
      </c>
      <c r="C30" s="82" t="s">
        <v>3</v>
      </c>
      <c r="D30" s="83" t="s">
        <v>4</v>
      </c>
      <c r="E30" s="84"/>
      <c r="F30" s="84"/>
      <c r="G30" s="84"/>
      <c r="H30" s="84"/>
      <c r="I30" s="138"/>
      <c r="J30" s="83" t="s">
        <v>5</v>
      </c>
      <c r="K30" s="84"/>
      <c r="L30" s="84"/>
      <c r="M30" s="139"/>
      <c r="N30" s="140" t="s">
        <v>6</v>
      </c>
    </row>
    <row r="31" s="78" customFormat="1" ht="15" spans="1:14">
      <c r="A31" s="85"/>
      <c r="B31" s="87"/>
      <c r="C31" s="87"/>
      <c r="D31" s="88" t="s">
        <v>7</v>
      </c>
      <c r="E31" s="89" t="s">
        <v>8</v>
      </c>
      <c r="F31" s="89" t="s">
        <v>9</v>
      </c>
      <c r="G31" s="89" t="s">
        <v>10</v>
      </c>
      <c r="H31" s="89" t="s">
        <v>11</v>
      </c>
      <c r="I31" s="141" t="s">
        <v>12</v>
      </c>
      <c r="J31" s="88" t="s">
        <v>13</v>
      </c>
      <c r="K31" s="89" t="s">
        <v>14</v>
      </c>
      <c r="L31" s="89" t="s">
        <v>15</v>
      </c>
      <c r="M31" s="142" t="s">
        <v>16</v>
      </c>
      <c r="N31" s="159"/>
    </row>
    <row r="32" s="79" customFormat="1" customHeight="1" spans="1:14">
      <c r="A32" s="90"/>
      <c r="B32" s="125"/>
      <c r="C32" s="92" t="s">
        <v>24</v>
      </c>
      <c r="D32" s="93"/>
      <c r="E32" s="94"/>
      <c r="F32" s="94"/>
      <c r="G32" s="94"/>
      <c r="H32" s="94"/>
      <c r="I32" s="144"/>
      <c r="J32" s="133"/>
      <c r="K32" s="94"/>
      <c r="L32" s="94"/>
      <c r="M32" s="144"/>
      <c r="N32" s="153">
        <f>N26</f>
        <v>43758.76</v>
      </c>
    </row>
    <row r="33" s="79" customFormat="1" customHeight="1" spans="1:14">
      <c r="A33" s="90">
        <v>1</v>
      </c>
      <c r="B33" s="126" t="s">
        <v>207</v>
      </c>
      <c r="C33" s="127" t="s">
        <v>208</v>
      </c>
      <c r="D33" s="93"/>
      <c r="E33" s="94"/>
      <c r="F33" s="94"/>
      <c r="G33" s="94"/>
      <c r="H33" s="94"/>
      <c r="I33" s="144"/>
      <c r="J33" s="133">
        <v>2200</v>
      </c>
      <c r="K33" s="94"/>
      <c r="L33" s="94"/>
      <c r="M33" s="144"/>
      <c r="N33" s="153">
        <f>N32+D33-J33</f>
        <v>41558.76</v>
      </c>
    </row>
    <row r="34" s="79" customFormat="1" customHeight="1" spans="1:14">
      <c r="A34" s="90">
        <f>A33+1</f>
        <v>2</v>
      </c>
      <c r="B34" s="126" t="s">
        <v>207</v>
      </c>
      <c r="C34" s="128" t="s">
        <v>84</v>
      </c>
      <c r="D34" s="93"/>
      <c r="E34" s="94"/>
      <c r="F34" s="94"/>
      <c r="G34" s="94"/>
      <c r="H34" s="94"/>
      <c r="I34" s="144"/>
      <c r="J34" s="133">
        <v>1000</v>
      </c>
      <c r="K34" s="94"/>
      <c r="L34" s="94"/>
      <c r="M34" s="144"/>
      <c r="N34" s="153">
        <f t="shared" ref="N34:N47" si="8">N33+D34-J34</f>
        <v>40558.76</v>
      </c>
    </row>
    <row r="35" s="79" customFormat="1" customHeight="1" spans="1:14">
      <c r="A35" s="90">
        <f t="shared" ref="A35:A50" si="9">A34+1</f>
        <v>3</v>
      </c>
      <c r="B35" s="126" t="s">
        <v>207</v>
      </c>
      <c r="C35" s="128" t="s">
        <v>78</v>
      </c>
      <c r="D35" s="93"/>
      <c r="E35" s="94"/>
      <c r="F35" s="94"/>
      <c r="G35" s="94"/>
      <c r="H35" s="94"/>
      <c r="I35" s="144"/>
      <c r="J35" s="133">
        <v>1000</v>
      </c>
      <c r="K35" s="94"/>
      <c r="L35" s="94"/>
      <c r="M35" s="144"/>
      <c r="N35" s="153">
        <f t="shared" si="8"/>
        <v>39558.76</v>
      </c>
    </row>
    <row r="36" s="79" customFormat="1" customHeight="1" spans="1:14">
      <c r="A36" s="90">
        <f t="shared" si="9"/>
        <v>4</v>
      </c>
      <c r="B36" s="126" t="s">
        <v>207</v>
      </c>
      <c r="C36" s="128" t="s">
        <v>209</v>
      </c>
      <c r="D36" s="93"/>
      <c r="E36" s="94"/>
      <c r="F36" s="94"/>
      <c r="G36" s="94"/>
      <c r="H36" s="94"/>
      <c r="I36" s="144"/>
      <c r="J36" s="133">
        <v>1000</v>
      </c>
      <c r="K36" s="94"/>
      <c r="L36" s="94"/>
      <c r="M36" s="144"/>
      <c r="N36" s="153">
        <f t="shared" si="8"/>
        <v>38558.76</v>
      </c>
    </row>
    <row r="37" s="79" customFormat="1" customHeight="1" spans="1:14">
      <c r="A37" s="90">
        <f t="shared" si="9"/>
        <v>5</v>
      </c>
      <c r="B37" s="126" t="s">
        <v>207</v>
      </c>
      <c r="C37" s="128" t="s">
        <v>81</v>
      </c>
      <c r="D37" s="93"/>
      <c r="E37" s="94"/>
      <c r="F37" s="94"/>
      <c r="G37" s="94"/>
      <c r="H37" s="94"/>
      <c r="I37" s="144"/>
      <c r="J37" s="133">
        <v>1000</v>
      </c>
      <c r="K37" s="94"/>
      <c r="L37" s="94"/>
      <c r="M37" s="144"/>
      <c r="N37" s="153">
        <f t="shared" si="8"/>
        <v>37558.76</v>
      </c>
    </row>
    <row r="38" s="79" customFormat="1" customHeight="1" spans="1:14">
      <c r="A38" s="90">
        <f t="shared" si="9"/>
        <v>6</v>
      </c>
      <c r="B38" s="126" t="s">
        <v>207</v>
      </c>
      <c r="C38" s="128" t="s">
        <v>86</v>
      </c>
      <c r="D38" s="93"/>
      <c r="E38" s="94"/>
      <c r="F38" s="94"/>
      <c r="G38" s="94"/>
      <c r="H38" s="94"/>
      <c r="I38" s="144"/>
      <c r="J38" s="133">
        <v>1000</v>
      </c>
      <c r="K38" s="94"/>
      <c r="L38" s="94"/>
      <c r="M38" s="144"/>
      <c r="N38" s="153">
        <f t="shared" si="8"/>
        <v>36558.76</v>
      </c>
    </row>
    <row r="39" s="79" customFormat="1" customHeight="1" spans="1:14">
      <c r="A39" s="90">
        <f t="shared" si="9"/>
        <v>7</v>
      </c>
      <c r="B39" s="126" t="s">
        <v>207</v>
      </c>
      <c r="C39" s="128" t="s">
        <v>87</v>
      </c>
      <c r="D39" s="93"/>
      <c r="E39" s="94"/>
      <c r="F39" s="94"/>
      <c r="G39" s="94"/>
      <c r="H39" s="94"/>
      <c r="I39" s="144"/>
      <c r="J39" s="133">
        <v>1000</v>
      </c>
      <c r="K39" s="94"/>
      <c r="L39" s="94"/>
      <c r="M39" s="144"/>
      <c r="N39" s="153">
        <f t="shared" si="8"/>
        <v>35558.76</v>
      </c>
    </row>
    <row r="40" s="79" customFormat="1" customHeight="1" spans="1:14">
      <c r="A40" s="90">
        <f t="shared" si="9"/>
        <v>8</v>
      </c>
      <c r="B40" s="126" t="s">
        <v>207</v>
      </c>
      <c r="C40" s="128" t="s">
        <v>90</v>
      </c>
      <c r="D40" s="93"/>
      <c r="E40" s="94"/>
      <c r="F40" s="94"/>
      <c r="G40" s="94"/>
      <c r="H40" s="94"/>
      <c r="I40" s="144"/>
      <c r="J40" s="133">
        <v>1000</v>
      </c>
      <c r="K40" s="94"/>
      <c r="L40" s="94"/>
      <c r="M40" s="144"/>
      <c r="N40" s="153">
        <f t="shared" si="8"/>
        <v>34558.76</v>
      </c>
    </row>
    <row r="41" s="79" customFormat="1" customHeight="1" spans="1:14">
      <c r="A41" s="90">
        <f t="shared" si="9"/>
        <v>9</v>
      </c>
      <c r="B41" s="126" t="s">
        <v>207</v>
      </c>
      <c r="C41" s="128" t="s">
        <v>89</v>
      </c>
      <c r="D41" s="93"/>
      <c r="E41" s="94"/>
      <c r="F41" s="94"/>
      <c r="G41" s="94"/>
      <c r="H41" s="94"/>
      <c r="I41" s="144"/>
      <c r="J41" s="133">
        <v>1000</v>
      </c>
      <c r="K41" s="94"/>
      <c r="L41" s="94"/>
      <c r="M41" s="144"/>
      <c r="N41" s="153">
        <f t="shared" si="8"/>
        <v>33558.76</v>
      </c>
    </row>
    <row r="42" s="79" customFormat="1" customHeight="1" spans="1:14">
      <c r="A42" s="90">
        <f t="shared" si="9"/>
        <v>10</v>
      </c>
      <c r="B42" s="126" t="s">
        <v>207</v>
      </c>
      <c r="C42" s="128" t="s">
        <v>83</v>
      </c>
      <c r="D42" s="93"/>
      <c r="E42" s="94"/>
      <c r="F42" s="94"/>
      <c r="G42" s="94"/>
      <c r="H42" s="94"/>
      <c r="I42" s="144"/>
      <c r="J42" s="133">
        <v>1000</v>
      </c>
      <c r="K42" s="94"/>
      <c r="L42" s="94"/>
      <c r="M42" s="144"/>
      <c r="N42" s="153">
        <f t="shared" si="8"/>
        <v>32558.76</v>
      </c>
    </row>
    <row r="43" s="79" customFormat="1" customHeight="1" spans="1:14">
      <c r="A43" s="90">
        <f t="shared" si="9"/>
        <v>11</v>
      </c>
      <c r="B43" s="126" t="s">
        <v>207</v>
      </c>
      <c r="C43" s="128" t="s">
        <v>210</v>
      </c>
      <c r="D43" s="93"/>
      <c r="E43" s="94"/>
      <c r="F43" s="94"/>
      <c r="G43" s="94"/>
      <c r="H43" s="94"/>
      <c r="I43" s="144"/>
      <c r="J43" s="133">
        <v>1000</v>
      </c>
      <c r="K43" s="94"/>
      <c r="L43" s="94"/>
      <c r="M43" s="144"/>
      <c r="N43" s="153">
        <f t="shared" si="8"/>
        <v>31558.76</v>
      </c>
    </row>
    <row r="44" s="79" customFormat="1" customHeight="1" spans="1:14">
      <c r="A44" s="90">
        <f t="shared" si="9"/>
        <v>12</v>
      </c>
      <c r="B44" s="126" t="s">
        <v>207</v>
      </c>
      <c r="C44" s="128" t="s">
        <v>211</v>
      </c>
      <c r="D44" s="93"/>
      <c r="E44" s="94"/>
      <c r="F44" s="94"/>
      <c r="G44" s="94"/>
      <c r="H44" s="94"/>
      <c r="I44" s="144"/>
      <c r="J44" s="133">
        <v>1000</v>
      </c>
      <c r="K44" s="94"/>
      <c r="L44" s="94"/>
      <c r="M44" s="144"/>
      <c r="N44" s="153">
        <f t="shared" si="8"/>
        <v>30558.76</v>
      </c>
    </row>
    <row r="45" s="79" customFormat="1" customHeight="1" spans="1:14">
      <c r="A45" s="90">
        <f t="shared" si="9"/>
        <v>13</v>
      </c>
      <c r="B45" s="126" t="s">
        <v>207</v>
      </c>
      <c r="C45" s="128" t="s">
        <v>79</v>
      </c>
      <c r="D45" s="93"/>
      <c r="E45" s="94"/>
      <c r="F45" s="94"/>
      <c r="G45" s="94"/>
      <c r="H45" s="94"/>
      <c r="I45" s="144"/>
      <c r="J45" s="133">
        <v>1000</v>
      </c>
      <c r="K45" s="94"/>
      <c r="L45" s="94"/>
      <c r="M45" s="144"/>
      <c r="N45" s="153">
        <f t="shared" si="8"/>
        <v>29558.76</v>
      </c>
    </row>
    <row r="46" s="79" customFormat="1" customHeight="1" spans="1:14">
      <c r="A46" s="90">
        <f t="shared" si="9"/>
        <v>14</v>
      </c>
      <c r="B46" s="126" t="s">
        <v>207</v>
      </c>
      <c r="C46" s="128" t="s">
        <v>85</v>
      </c>
      <c r="D46" s="93"/>
      <c r="E46" s="94"/>
      <c r="F46" s="94"/>
      <c r="G46" s="94"/>
      <c r="H46" s="94"/>
      <c r="I46" s="144"/>
      <c r="J46" s="133">
        <v>1000</v>
      </c>
      <c r="K46" s="94"/>
      <c r="L46" s="94"/>
      <c r="M46" s="144"/>
      <c r="N46" s="153">
        <f t="shared" si="8"/>
        <v>28558.76</v>
      </c>
    </row>
    <row r="47" s="79" customFormat="1" customHeight="1" spans="1:14">
      <c r="A47" s="90">
        <f t="shared" si="9"/>
        <v>15</v>
      </c>
      <c r="B47" s="126" t="s">
        <v>207</v>
      </c>
      <c r="C47" s="128" t="s">
        <v>80</v>
      </c>
      <c r="D47" s="93"/>
      <c r="E47" s="94"/>
      <c r="F47" s="94"/>
      <c r="G47" s="94"/>
      <c r="H47" s="94"/>
      <c r="I47" s="144"/>
      <c r="J47" s="133">
        <v>1000</v>
      </c>
      <c r="K47" s="94"/>
      <c r="L47" s="94"/>
      <c r="M47" s="144"/>
      <c r="N47" s="153">
        <f t="shared" si="8"/>
        <v>27558.76</v>
      </c>
    </row>
    <row r="48" s="79" customFormat="1" customHeight="1" spans="1:14">
      <c r="A48" s="90">
        <f t="shared" si="9"/>
        <v>16</v>
      </c>
      <c r="B48" s="126" t="s">
        <v>207</v>
      </c>
      <c r="C48" s="128" t="s">
        <v>212</v>
      </c>
      <c r="D48" s="93"/>
      <c r="E48" s="94"/>
      <c r="F48" s="94"/>
      <c r="G48" s="94"/>
      <c r="H48" s="94"/>
      <c r="I48" s="144"/>
      <c r="J48" s="133"/>
      <c r="K48" s="94"/>
      <c r="L48" s="94"/>
      <c r="M48" s="144">
        <v>325.73</v>
      </c>
      <c r="N48" s="153">
        <f>N47+D48-J48-M48</f>
        <v>27233.03</v>
      </c>
    </row>
    <row r="49" s="79" customFormat="1" customHeight="1" spans="1:14">
      <c r="A49" s="90">
        <f t="shared" si="9"/>
        <v>17</v>
      </c>
      <c r="B49" s="126" t="s">
        <v>207</v>
      </c>
      <c r="C49" s="128" t="s">
        <v>213</v>
      </c>
      <c r="D49" s="93">
        <v>1500</v>
      </c>
      <c r="E49" s="94"/>
      <c r="F49" s="94"/>
      <c r="G49" s="94"/>
      <c r="H49" s="94"/>
      <c r="I49" s="144"/>
      <c r="J49" s="133"/>
      <c r="K49" s="94"/>
      <c r="L49" s="94"/>
      <c r="M49" s="144"/>
      <c r="N49" s="153">
        <f>N48+D49-J49</f>
        <v>28733.03</v>
      </c>
    </row>
    <row r="50" s="79" customFormat="1" customHeight="1" spans="1:14">
      <c r="A50" s="90">
        <f t="shared" si="9"/>
        <v>18</v>
      </c>
      <c r="B50" s="129" t="s">
        <v>207</v>
      </c>
      <c r="C50" s="130" t="s">
        <v>214</v>
      </c>
      <c r="D50" s="115">
        <v>2000</v>
      </c>
      <c r="E50" s="116"/>
      <c r="F50" s="116"/>
      <c r="G50" s="116"/>
      <c r="H50" s="116"/>
      <c r="I50" s="160"/>
      <c r="J50" s="136"/>
      <c r="K50" s="116"/>
      <c r="L50" s="116"/>
      <c r="M50" s="160"/>
      <c r="N50" s="153">
        <f>N49+D50-J50</f>
        <v>30733.03</v>
      </c>
    </row>
    <row r="51" s="79" customFormat="1" customHeight="1" spans="1:14">
      <c r="A51" s="92"/>
      <c r="B51" s="131"/>
      <c r="C51" s="100" t="s">
        <v>20</v>
      </c>
      <c r="D51" s="101">
        <f>SUM(D33:D50)</f>
        <v>3500</v>
      </c>
      <c r="E51" s="102">
        <f t="shared" ref="E51:L51" si="10">SUM(E50:E50)</f>
        <v>0</v>
      </c>
      <c r="F51" s="102">
        <f t="shared" si="10"/>
        <v>0</v>
      </c>
      <c r="G51" s="102">
        <f t="shared" si="10"/>
        <v>0</v>
      </c>
      <c r="H51" s="102">
        <f t="shared" si="10"/>
        <v>0</v>
      </c>
      <c r="I51" s="102">
        <f t="shared" si="10"/>
        <v>0</v>
      </c>
      <c r="J51" s="101">
        <f>SUM(J33:J50)</f>
        <v>16200</v>
      </c>
      <c r="K51" s="102">
        <f t="shared" si="10"/>
        <v>0</v>
      </c>
      <c r="L51" s="102">
        <f t="shared" si="10"/>
        <v>0</v>
      </c>
      <c r="M51" s="161">
        <f>SUM(M33:M50)</f>
        <v>325.73</v>
      </c>
      <c r="N51" s="170">
        <f>N32+SUM(D51:I51)-SUM(J51:M51)</f>
        <v>30733.03</v>
      </c>
    </row>
    <row r="52" s="79" customFormat="1" customHeight="1" spans="1:14">
      <c r="A52" s="103"/>
      <c r="B52" s="103"/>
      <c r="C52" s="132" t="s">
        <v>34</v>
      </c>
      <c r="D52" s="121">
        <f t="shared" ref="D52:N52" si="11">D51</f>
        <v>3500</v>
      </c>
      <c r="E52" s="122">
        <f t="shared" si="11"/>
        <v>0</v>
      </c>
      <c r="F52" s="122">
        <f t="shared" si="11"/>
        <v>0</v>
      </c>
      <c r="G52" s="122">
        <f t="shared" si="11"/>
        <v>0</v>
      </c>
      <c r="H52" s="122">
        <f t="shared" si="11"/>
        <v>0</v>
      </c>
      <c r="I52" s="163">
        <f t="shared" si="11"/>
        <v>0</v>
      </c>
      <c r="J52" s="121">
        <f t="shared" si="11"/>
        <v>16200</v>
      </c>
      <c r="K52" s="122">
        <f t="shared" si="11"/>
        <v>0</v>
      </c>
      <c r="L52" s="122">
        <f t="shared" si="11"/>
        <v>0</v>
      </c>
      <c r="M52" s="163">
        <f t="shared" si="11"/>
        <v>325.73</v>
      </c>
      <c r="N52" s="163">
        <f t="shared" si="11"/>
        <v>30733.03</v>
      </c>
    </row>
    <row r="53" s="79" customFormat="1" customHeight="1" spans="1:14">
      <c r="A53" s="107"/>
      <c r="B53" s="107"/>
      <c r="C53" s="108" t="s">
        <v>215</v>
      </c>
      <c r="D53" s="123">
        <f t="shared" ref="D53:M53" si="12">D52+D26</f>
        <v>1290449</v>
      </c>
      <c r="E53" s="124">
        <f t="shared" si="12"/>
        <v>58638.91</v>
      </c>
      <c r="F53" s="124">
        <f t="shared" si="12"/>
        <v>0</v>
      </c>
      <c r="G53" s="124">
        <f t="shared" si="12"/>
        <v>0</v>
      </c>
      <c r="H53" s="124">
        <f t="shared" si="12"/>
        <v>0</v>
      </c>
      <c r="I53" s="167">
        <f t="shared" si="12"/>
        <v>389.81</v>
      </c>
      <c r="J53" s="123">
        <f t="shared" si="12"/>
        <v>1304080</v>
      </c>
      <c r="K53" s="124">
        <f t="shared" si="12"/>
        <v>0</v>
      </c>
      <c r="L53" s="124">
        <f t="shared" si="12"/>
        <v>0</v>
      </c>
      <c r="M53" s="167">
        <f t="shared" si="12"/>
        <v>14664.69</v>
      </c>
      <c r="N53" s="171">
        <f>SUM(D53:I53)-SUM(J53:M53)</f>
        <v>30733.03</v>
      </c>
    </row>
    <row r="54" s="3" customFormat="1" spans="1:14">
      <c r="A54" s="111"/>
      <c r="B54" s="79"/>
      <c r="C54" s="79"/>
      <c r="D54" s="111"/>
      <c r="E54" s="111"/>
      <c r="F54" s="111"/>
      <c r="G54" s="111"/>
      <c r="H54" s="111"/>
      <c r="I54" s="111"/>
      <c r="J54" s="111"/>
      <c r="K54" s="79"/>
      <c r="L54" s="79"/>
      <c r="M54" s="79"/>
      <c r="N54" s="79"/>
    </row>
    <row r="55" s="1" customFormat="1" ht="18.75" spans="1:10">
      <c r="A55" s="5" t="s">
        <v>142</v>
      </c>
      <c r="B55" s="5"/>
      <c r="C55" s="5"/>
      <c r="D55" s="5"/>
      <c r="E55" s="5"/>
      <c r="F55" s="5"/>
      <c r="G55" s="5"/>
      <c r="H55" s="5"/>
      <c r="I55" s="5"/>
      <c r="J55" s="5"/>
    </row>
    <row r="56" s="1" customFormat="1" ht="19.5" spans="1:10">
      <c r="A56" s="5" t="s">
        <v>190</v>
      </c>
      <c r="B56" s="5"/>
      <c r="C56" s="5"/>
      <c r="D56" s="5"/>
      <c r="E56" s="5"/>
      <c r="F56" s="5"/>
      <c r="G56" s="5"/>
      <c r="H56" s="5"/>
      <c r="I56" s="5"/>
      <c r="J56" s="5"/>
    </row>
    <row r="57" s="78" customFormat="1" ht="15.75" customHeight="1" spans="1:14">
      <c r="A57" s="81"/>
      <c r="B57" s="82" t="s">
        <v>2</v>
      </c>
      <c r="C57" s="82" t="s">
        <v>3</v>
      </c>
      <c r="D57" s="83" t="s">
        <v>4</v>
      </c>
      <c r="E57" s="84"/>
      <c r="F57" s="84"/>
      <c r="G57" s="84"/>
      <c r="H57" s="84"/>
      <c r="I57" s="138"/>
      <c r="J57" s="83" t="s">
        <v>5</v>
      </c>
      <c r="K57" s="84"/>
      <c r="L57" s="84"/>
      <c r="M57" s="139"/>
      <c r="N57" s="140" t="s">
        <v>6</v>
      </c>
    </row>
    <row r="58" s="78" customFormat="1" ht="15" spans="1:14">
      <c r="A58" s="85"/>
      <c r="B58" s="86"/>
      <c r="C58" s="86"/>
      <c r="D58" s="88" t="s">
        <v>7</v>
      </c>
      <c r="E58" s="89" t="s">
        <v>8</v>
      </c>
      <c r="F58" s="89" t="s">
        <v>9</v>
      </c>
      <c r="G58" s="89" t="s">
        <v>10</v>
      </c>
      <c r="H58" s="89" t="s">
        <v>11</v>
      </c>
      <c r="I58" s="141" t="s">
        <v>12</v>
      </c>
      <c r="J58" s="88" t="s">
        <v>13</v>
      </c>
      <c r="K58" s="89" t="s">
        <v>14</v>
      </c>
      <c r="L58" s="89" t="s">
        <v>15</v>
      </c>
      <c r="M58" s="142" t="s">
        <v>16</v>
      </c>
      <c r="N58" s="159"/>
    </row>
    <row r="59" s="79" customFormat="1" customHeight="1" spans="1:14">
      <c r="A59" s="90"/>
      <c r="B59" s="131"/>
      <c r="C59" s="92" t="s">
        <v>24</v>
      </c>
      <c r="D59" s="133"/>
      <c r="E59" s="94"/>
      <c r="F59" s="94"/>
      <c r="G59" s="94"/>
      <c r="H59" s="94"/>
      <c r="I59" s="144"/>
      <c r="J59" s="133"/>
      <c r="K59" s="94"/>
      <c r="L59" s="94"/>
      <c r="M59" s="144"/>
      <c r="N59" s="153">
        <f>N52</f>
        <v>30733.03</v>
      </c>
    </row>
    <row r="60" s="79" customFormat="1" customHeight="1" spans="1:14">
      <c r="A60" s="112">
        <v>1</v>
      </c>
      <c r="B60" s="134"/>
      <c r="C60" s="135" t="s">
        <v>128</v>
      </c>
      <c r="D60" s="136"/>
      <c r="E60" s="116"/>
      <c r="F60" s="116"/>
      <c r="G60" s="116"/>
      <c r="H60" s="116"/>
      <c r="I60" s="160"/>
      <c r="J60" s="136"/>
      <c r="K60" s="116"/>
      <c r="L60" s="116"/>
      <c r="M60" s="160"/>
      <c r="N60" s="172">
        <f>N59+SUM(D60:I60)-SUM(J60:M60)</f>
        <v>30733.03</v>
      </c>
    </row>
    <row r="61" s="79" customFormat="1" customHeight="1" spans="1:14">
      <c r="A61" s="92"/>
      <c r="B61" s="99"/>
      <c r="C61" s="137" t="s">
        <v>20</v>
      </c>
      <c r="D61" s="101">
        <f t="shared" ref="D61:M61" si="13">SUM(D60:D60)</f>
        <v>0</v>
      </c>
      <c r="E61" s="102">
        <f t="shared" si="13"/>
        <v>0</v>
      </c>
      <c r="F61" s="102">
        <f t="shared" si="13"/>
        <v>0</v>
      </c>
      <c r="G61" s="102">
        <f t="shared" si="13"/>
        <v>0</v>
      </c>
      <c r="H61" s="102">
        <f t="shared" si="13"/>
        <v>0</v>
      </c>
      <c r="I61" s="161">
        <f t="shared" si="13"/>
        <v>0</v>
      </c>
      <c r="J61" s="101">
        <f t="shared" si="13"/>
        <v>0</v>
      </c>
      <c r="K61" s="102">
        <f t="shared" si="13"/>
        <v>0</v>
      </c>
      <c r="L61" s="102">
        <f t="shared" si="13"/>
        <v>0</v>
      </c>
      <c r="M61" s="161">
        <f t="shared" si="13"/>
        <v>0</v>
      </c>
      <c r="N61" s="170">
        <f>N59+SUM(D61:I61)-SUM(J61:M61)</f>
        <v>30733.03</v>
      </c>
    </row>
    <row r="62" s="79" customFormat="1" customHeight="1" spans="1:14">
      <c r="A62" s="103"/>
      <c r="B62" s="103"/>
      <c r="C62" s="132" t="s">
        <v>38</v>
      </c>
      <c r="D62" s="121">
        <f t="shared" ref="D62:N62" si="14">D61</f>
        <v>0</v>
      </c>
      <c r="E62" s="122">
        <f t="shared" si="14"/>
        <v>0</v>
      </c>
      <c r="F62" s="122">
        <f t="shared" si="14"/>
        <v>0</v>
      </c>
      <c r="G62" s="122">
        <f t="shared" si="14"/>
        <v>0</v>
      </c>
      <c r="H62" s="122">
        <f t="shared" si="14"/>
        <v>0</v>
      </c>
      <c r="I62" s="163">
        <f t="shared" si="14"/>
        <v>0</v>
      </c>
      <c r="J62" s="121">
        <f t="shared" si="14"/>
        <v>0</v>
      </c>
      <c r="K62" s="122">
        <f t="shared" si="14"/>
        <v>0</v>
      </c>
      <c r="L62" s="122">
        <f t="shared" si="14"/>
        <v>0</v>
      </c>
      <c r="M62" s="163">
        <f t="shared" si="14"/>
        <v>0</v>
      </c>
      <c r="N62" s="163">
        <f t="shared" si="14"/>
        <v>30733.03</v>
      </c>
    </row>
    <row r="63" s="79" customFormat="1" customHeight="1" spans="1:14">
      <c r="A63" s="107"/>
      <c r="B63" s="107"/>
      <c r="C63" s="108" t="s">
        <v>216</v>
      </c>
      <c r="D63" s="123">
        <f t="shared" ref="D63:M63" si="15">D62+D53</f>
        <v>1290449</v>
      </c>
      <c r="E63" s="124">
        <f t="shared" si="15"/>
        <v>58638.91</v>
      </c>
      <c r="F63" s="124">
        <f t="shared" si="15"/>
        <v>0</v>
      </c>
      <c r="G63" s="124">
        <f t="shared" si="15"/>
        <v>0</v>
      </c>
      <c r="H63" s="124">
        <f t="shared" si="15"/>
        <v>0</v>
      </c>
      <c r="I63" s="167">
        <f t="shared" si="15"/>
        <v>389.81</v>
      </c>
      <c r="J63" s="123">
        <f t="shared" si="15"/>
        <v>1304080</v>
      </c>
      <c r="K63" s="124">
        <f t="shared" si="15"/>
        <v>0</v>
      </c>
      <c r="L63" s="124">
        <f t="shared" si="15"/>
        <v>0</v>
      </c>
      <c r="M63" s="167">
        <f t="shared" si="15"/>
        <v>14664.69</v>
      </c>
      <c r="N63" s="171">
        <f>SUM(D63:I63)-SUM(J63:M63)</f>
        <v>30733.03</v>
      </c>
    </row>
    <row r="64" s="3" customFormat="1" spans="1:14">
      <c r="A64" s="111"/>
      <c r="B64" s="79"/>
      <c r="C64" s="79"/>
      <c r="D64" s="111"/>
      <c r="E64" s="111"/>
      <c r="F64" s="111"/>
      <c r="G64" s="111"/>
      <c r="H64" s="111"/>
      <c r="I64" s="111"/>
      <c r="J64" s="111"/>
      <c r="K64" s="79"/>
      <c r="L64" s="79"/>
      <c r="M64" s="79"/>
      <c r="N64" s="79"/>
    </row>
    <row r="65" s="1" customFormat="1" ht="18.75" spans="1:10">
      <c r="A65" s="5" t="s">
        <v>145</v>
      </c>
      <c r="B65" s="5"/>
      <c r="C65" s="5"/>
      <c r="D65" s="5"/>
      <c r="E65" s="5"/>
      <c r="F65" s="5"/>
      <c r="G65" s="5"/>
      <c r="H65" s="5"/>
      <c r="I65" s="5"/>
      <c r="J65" s="5"/>
    </row>
    <row r="66" s="1" customFormat="1" ht="19.5" spans="1:10">
      <c r="A66" s="5" t="s">
        <v>190</v>
      </c>
      <c r="B66" s="5"/>
      <c r="C66" s="5"/>
      <c r="D66" s="5"/>
      <c r="E66" s="5"/>
      <c r="F66" s="5"/>
      <c r="G66" s="5"/>
      <c r="H66" s="5"/>
      <c r="I66" s="5"/>
      <c r="J66" s="5"/>
    </row>
    <row r="67" s="78" customFormat="1" ht="15.75" customHeight="1" spans="1:14">
      <c r="A67" s="81"/>
      <c r="B67" s="82" t="s">
        <v>2</v>
      </c>
      <c r="C67" s="82" t="s">
        <v>3</v>
      </c>
      <c r="D67" s="83" t="s">
        <v>4</v>
      </c>
      <c r="E67" s="84"/>
      <c r="F67" s="84"/>
      <c r="G67" s="84"/>
      <c r="H67" s="84"/>
      <c r="I67" s="138"/>
      <c r="J67" s="83" t="s">
        <v>5</v>
      </c>
      <c r="K67" s="84"/>
      <c r="L67" s="84"/>
      <c r="M67" s="139"/>
      <c r="N67" s="140" t="s">
        <v>6</v>
      </c>
    </row>
    <row r="68" s="78" customFormat="1" ht="15" spans="1:14">
      <c r="A68" s="85"/>
      <c r="B68" s="86"/>
      <c r="C68" s="86"/>
      <c r="D68" s="88" t="s">
        <v>7</v>
      </c>
      <c r="E68" s="89" t="s">
        <v>8</v>
      </c>
      <c r="F68" s="89" t="s">
        <v>9</v>
      </c>
      <c r="G68" s="89" t="s">
        <v>10</v>
      </c>
      <c r="H68" s="89" t="s">
        <v>11</v>
      </c>
      <c r="I68" s="141" t="s">
        <v>12</v>
      </c>
      <c r="J68" s="88" t="s">
        <v>13</v>
      </c>
      <c r="K68" s="89" t="s">
        <v>14</v>
      </c>
      <c r="L68" s="89" t="s">
        <v>15</v>
      </c>
      <c r="M68" s="142" t="s">
        <v>16</v>
      </c>
      <c r="N68" s="159"/>
    </row>
    <row r="69" s="79" customFormat="1" customHeight="1" spans="1:14">
      <c r="A69" s="90"/>
      <c r="B69" s="131"/>
      <c r="C69" s="92" t="s">
        <v>24</v>
      </c>
      <c r="D69" s="133"/>
      <c r="E69" s="94"/>
      <c r="F69" s="94"/>
      <c r="G69" s="94"/>
      <c r="H69" s="94"/>
      <c r="I69" s="144"/>
      <c r="J69" s="133"/>
      <c r="K69" s="94"/>
      <c r="L69" s="94"/>
      <c r="M69" s="144"/>
      <c r="N69" s="153">
        <f>N63</f>
        <v>30733.03</v>
      </c>
    </row>
    <row r="70" s="79" customFormat="1" customHeight="1" spans="1:14">
      <c r="A70" s="112">
        <v>1</v>
      </c>
      <c r="B70" s="134" t="s">
        <v>41</v>
      </c>
      <c r="C70" s="135" t="s">
        <v>217</v>
      </c>
      <c r="D70" s="136"/>
      <c r="E70" s="116"/>
      <c r="F70" s="116"/>
      <c r="G70" s="116"/>
      <c r="H70" s="116"/>
      <c r="I70" s="160"/>
      <c r="J70" s="136">
        <v>2000</v>
      </c>
      <c r="K70" s="116"/>
      <c r="L70" s="116"/>
      <c r="M70" s="160"/>
      <c r="N70" s="172">
        <f>N69+SUM(D70:I70)-SUM(J70:M70)</f>
        <v>28733.03</v>
      </c>
    </row>
    <row r="71" s="79" customFormat="1" customHeight="1" spans="1:14">
      <c r="A71" s="92"/>
      <c r="B71" s="99"/>
      <c r="C71" s="137" t="s">
        <v>20</v>
      </c>
      <c r="D71" s="101">
        <f t="shared" ref="D71:M71" si="16">SUM(D70:D70)</f>
        <v>0</v>
      </c>
      <c r="E71" s="102">
        <f t="shared" si="16"/>
        <v>0</v>
      </c>
      <c r="F71" s="102">
        <f t="shared" si="16"/>
        <v>0</v>
      </c>
      <c r="G71" s="102">
        <f t="shared" si="16"/>
        <v>0</v>
      </c>
      <c r="H71" s="102">
        <f t="shared" si="16"/>
        <v>0</v>
      </c>
      <c r="I71" s="161">
        <f t="shared" si="16"/>
        <v>0</v>
      </c>
      <c r="J71" s="101">
        <f t="shared" si="16"/>
        <v>2000</v>
      </c>
      <c r="K71" s="102">
        <f t="shared" si="16"/>
        <v>0</v>
      </c>
      <c r="L71" s="102">
        <f t="shared" si="16"/>
        <v>0</v>
      </c>
      <c r="M71" s="161">
        <f t="shared" si="16"/>
        <v>0</v>
      </c>
      <c r="N71" s="170">
        <f>N69+SUM(D71:I71)-SUM(J71:M71)</f>
        <v>28733.03</v>
      </c>
    </row>
    <row r="72" s="79" customFormat="1" customHeight="1" spans="1:14">
      <c r="A72" s="103"/>
      <c r="B72" s="103"/>
      <c r="C72" s="132" t="s">
        <v>42</v>
      </c>
      <c r="D72" s="121">
        <f t="shared" ref="D72:N72" si="17">D71</f>
        <v>0</v>
      </c>
      <c r="E72" s="122">
        <f t="shared" si="17"/>
        <v>0</v>
      </c>
      <c r="F72" s="122">
        <f t="shared" si="17"/>
        <v>0</v>
      </c>
      <c r="G72" s="122">
        <f t="shared" si="17"/>
        <v>0</v>
      </c>
      <c r="H72" s="122">
        <f t="shared" si="17"/>
        <v>0</v>
      </c>
      <c r="I72" s="163">
        <f t="shared" si="17"/>
        <v>0</v>
      </c>
      <c r="J72" s="121">
        <f t="shared" si="17"/>
        <v>2000</v>
      </c>
      <c r="K72" s="122">
        <f t="shared" si="17"/>
        <v>0</v>
      </c>
      <c r="L72" s="122">
        <f t="shared" si="17"/>
        <v>0</v>
      </c>
      <c r="M72" s="163">
        <f t="shared" si="17"/>
        <v>0</v>
      </c>
      <c r="N72" s="163">
        <f t="shared" si="17"/>
        <v>28733.03</v>
      </c>
    </row>
    <row r="73" s="79" customFormat="1" customHeight="1" spans="1:14">
      <c r="A73" s="107"/>
      <c r="B73" s="107"/>
      <c r="C73" s="108" t="s">
        <v>218</v>
      </c>
      <c r="D73" s="123">
        <f t="shared" ref="D73:M73" si="18">D72+D63</f>
        <v>1290449</v>
      </c>
      <c r="E73" s="124">
        <f t="shared" si="18"/>
        <v>58638.91</v>
      </c>
      <c r="F73" s="124">
        <f t="shared" si="18"/>
        <v>0</v>
      </c>
      <c r="G73" s="124">
        <f t="shared" si="18"/>
        <v>0</v>
      </c>
      <c r="H73" s="124">
        <f t="shared" si="18"/>
        <v>0</v>
      </c>
      <c r="I73" s="177">
        <f t="shared" si="18"/>
        <v>389.81</v>
      </c>
      <c r="J73" s="123">
        <f t="shared" si="18"/>
        <v>1306080</v>
      </c>
      <c r="K73" s="124">
        <f t="shared" si="18"/>
        <v>0</v>
      </c>
      <c r="L73" s="124">
        <f t="shared" si="18"/>
        <v>0</v>
      </c>
      <c r="M73" s="167">
        <f t="shared" si="18"/>
        <v>14664.69</v>
      </c>
      <c r="N73" s="171">
        <f>SUM(D73:I73)-SUM(J73:M73)</f>
        <v>28733.03</v>
      </c>
    </row>
    <row r="74" s="3" customFormat="1" spans="1:14">
      <c r="A74" s="111"/>
      <c r="B74" s="79"/>
      <c r="C74" s="79"/>
      <c r="D74" s="111"/>
      <c r="E74" s="111"/>
      <c r="F74" s="111"/>
      <c r="G74" s="111"/>
      <c r="H74" s="111"/>
      <c r="I74" s="111"/>
      <c r="J74" s="111"/>
      <c r="K74" s="79"/>
      <c r="L74" s="79"/>
      <c r="M74" s="79"/>
      <c r="N74" s="79"/>
    </row>
    <row r="75" s="3" customFormat="1" ht="18.75" spans="1:14">
      <c r="A75" s="5" t="s">
        <v>146</v>
      </c>
      <c r="B75" s="5"/>
      <c r="C75" s="5"/>
      <c r="D75" s="5"/>
      <c r="E75" s="5"/>
      <c r="F75" s="5"/>
      <c r="G75" s="5"/>
      <c r="H75" s="5"/>
      <c r="I75" s="5"/>
      <c r="J75" s="5"/>
      <c r="K75" s="1"/>
      <c r="L75" s="1"/>
      <c r="M75" s="1"/>
      <c r="N75" s="1"/>
    </row>
    <row r="76" s="1" customFormat="1" ht="19.5" spans="1:10">
      <c r="A76" s="5" t="s">
        <v>190</v>
      </c>
      <c r="B76" s="5"/>
      <c r="C76" s="5"/>
      <c r="D76" s="5"/>
      <c r="E76" s="5"/>
      <c r="F76" s="5"/>
      <c r="G76" s="5"/>
      <c r="H76" s="5"/>
      <c r="I76" s="5"/>
      <c r="J76" s="5"/>
    </row>
    <row r="77" s="3" customFormat="1" spans="1:14">
      <c r="A77" s="81"/>
      <c r="B77" s="82" t="s">
        <v>2</v>
      </c>
      <c r="C77" s="82" t="s">
        <v>3</v>
      </c>
      <c r="D77" s="83" t="s">
        <v>4</v>
      </c>
      <c r="E77" s="84"/>
      <c r="F77" s="84"/>
      <c r="G77" s="84"/>
      <c r="H77" s="84"/>
      <c r="I77" s="138"/>
      <c r="J77" s="83" t="s">
        <v>5</v>
      </c>
      <c r="K77" s="84"/>
      <c r="L77" s="84"/>
      <c r="M77" s="139"/>
      <c r="N77" s="140" t="s">
        <v>6</v>
      </c>
    </row>
    <row r="78" s="3" customFormat="1" ht="15" spans="1:14">
      <c r="A78" s="85"/>
      <c r="B78" s="86"/>
      <c r="C78" s="87"/>
      <c r="D78" s="88" t="s">
        <v>7</v>
      </c>
      <c r="E78" s="89" t="s">
        <v>8</v>
      </c>
      <c r="F78" s="89" t="s">
        <v>9</v>
      </c>
      <c r="G78" s="89" t="s">
        <v>10</v>
      </c>
      <c r="H78" s="89" t="s">
        <v>11</v>
      </c>
      <c r="I78" s="141" t="s">
        <v>12</v>
      </c>
      <c r="J78" s="88" t="s">
        <v>13</v>
      </c>
      <c r="K78" s="89" t="s">
        <v>14</v>
      </c>
      <c r="L78" s="89" t="s">
        <v>15</v>
      </c>
      <c r="M78" s="142" t="s">
        <v>16</v>
      </c>
      <c r="N78" s="159"/>
    </row>
    <row r="79" s="3" customFormat="1" spans="1:14">
      <c r="A79" s="90"/>
      <c r="B79" s="91"/>
      <c r="C79" s="92" t="s">
        <v>24</v>
      </c>
      <c r="D79" s="93"/>
      <c r="E79" s="94"/>
      <c r="F79" s="94"/>
      <c r="G79" s="94"/>
      <c r="H79" s="94"/>
      <c r="I79" s="144"/>
      <c r="J79" s="133"/>
      <c r="K79" s="94"/>
      <c r="L79" s="94"/>
      <c r="M79" s="144"/>
      <c r="N79" s="153">
        <f>N73</f>
        <v>28733.03</v>
      </c>
    </row>
    <row r="80" s="79" customFormat="1" customHeight="1" spans="1:14">
      <c r="A80" s="112">
        <v>1</v>
      </c>
      <c r="B80" s="135"/>
      <c r="C80" s="135" t="s">
        <v>128</v>
      </c>
      <c r="D80" s="115"/>
      <c r="E80" s="116"/>
      <c r="F80" s="116"/>
      <c r="G80" s="116"/>
      <c r="H80" s="116"/>
      <c r="I80" s="160"/>
      <c r="J80" s="136"/>
      <c r="K80" s="116"/>
      <c r="L80" s="116"/>
      <c r="M80" s="160"/>
      <c r="N80" s="172">
        <f>N79+SUM(D80:I80)-SUM(J80:M80)</f>
        <v>28733.03</v>
      </c>
    </row>
    <row r="81" s="79" customFormat="1" customHeight="1" spans="1:14">
      <c r="A81" s="90"/>
      <c r="B81" s="135"/>
      <c r="C81" s="96"/>
      <c r="D81" s="93"/>
      <c r="E81" s="94"/>
      <c r="F81" s="94"/>
      <c r="G81" s="94"/>
      <c r="H81" s="94"/>
      <c r="I81" s="144"/>
      <c r="J81" s="133"/>
      <c r="K81" s="94"/>
      <c r="L81" s="94"/>
      <c r="M81" s="144"/>
      <c r="N81" s="172">
        <f>N80+SUM(D81:I81)-SUM(J81:M81)</f>
        <v>28733.03</v>
      </c>
    </row>
    <row r="82" s="3" customFormat="1" spans="1:14">
      <c r="A82" s="92"/>
      <c r="B82" s="99"/>
      <c r="C82" s="100" t="s">
        <v>20</v>
      </c>
      <c r="D82" s="101">
        <f t="shared" ref="D82:L82" si="19">SUM(D80:D80)</f>
        <v>0</v>
      </c>
      <c r="E82" s="102">
        <f t="shared" si="19"/>
        <v>0</v>
      </c>
      <c r="F82" s="102">
        <f t="shared" si="19"/>
        <v>0</v>
      </c>
      <c r="G82" s="102">
        <f t="shared" si="19"/>
        <v>0</v>
      </c>
      <c r="H82" s="102">
        <f t="shared" si="19"/>
        <v>0</v>
      </c>
      <c r="I82" s="161">
        <f t="shared" si="19"/>
        <v>0</v>
      </c>
      <c r="J82" s="101">
        <f t="shared" si="19"/>
        <v>0</v>
      </c>
      <c r="K82" s="102">
        <f t="shared" si="19"/>
        <v>0</v>
      </c>
      <c r="L82" s="102">
        <f t="shared" si="19"/>
        <v>0</v>
      </c>
      <c r="M82" s="161">
        <f>SUM(M80:M81)</f>
        <v>0</v>
      </c>
      <c r="N82" s="170">
        <f>N79+SUM(D82:I82)-SUM(J82:M82)</f>
        <v>28733.03</v>
      </c>
    </row>
    <row r="83" s="3" customFormat="1" ht="15" spans="1:14">
      <c r="A83" s="103"/>
      <c r="B83" s="103"/>
      <c r="C83" s="132" t="s">
        <v>47</v>
      </c>
      <c r="D83" s="121">
        <f t="shared" ref="D83:N83" si="20">D82</f>
        <v>0</v>
      </c>
      <c r="E83" s="122">
        <f t="shared" si="20"/>
        <v>0</v>
      </c>
      <c r="F83" s="122">
        <f t="shared" si="20"/>
        <v>0</v>
      </c>
      <c r="G83" s="122">
        <f t="shared" si="20"/>
        <v>0</v>
      </c>
      <c r="H83" s="122">
        <f t="shared" si="20"/>
        <v>0</v>
      </c>
      <c r="I83" s="163">
        <f t="shared" si="20"/>
        <v>0</v>
      </c>
      <c r="J83" s="121">
        <f t="shared" si="20"/>
        <v>0</v>
      </c>
      <c r="K83" s="122">
        <f t="shared" si="20"/>
        <v>0</v>
      </c>
      <c r="L83" s="122">
        <f t="shared" si="20"/>
        <v>0</v>
      </c>
      <c r="M83" s="163">
        <f t="shared" si="20"/>
        <v>0</v>
      </c>
      <c r="N83" s="163">
        <f t="shared" si="20"/>
        <v>28733.03</v>
      </c>
    </row>
    <row r="84" s="3" customFormat="1" ht="15" spans="1:14">
      <c r="A84" s="107"/>
      <c r="B84" s="107"/>
      <c r="C84" s="108" t="s">
        <v>219</v>
      </c>
      <c r="D84" s="123">
        <f t="shared" ref="D84:M84" si="21">D83+D73</f>
        <v>1290449</v>
      </c>
      <c r="E84" s="124">
        <f t="shared" si="21"/>
        <v>58638.91</v>
      </c>
      <c r="F84" s="124">
        <f t="shared" si="21"/>
        <v>0</v>
      </c>
      <c r="G84" s="124">
        <f t="shared" si="21"/>
        <v>0</v>
      </c>
      <c r="H84" s="124">
        <f t="shared" si="21"/>
        <v>0</v>
      </c>
      <c r="I84" s="177">
        <f t="shared" si="21"/>
        <v>389.81</v>
      </c>
      <c r="J84" s="123">
        <f t="shared" si="21"/>
        <v>1306080</v>
      </c>
      <c r="K84" s="124">
        <f t="shared" si="21"/>
        <v>0</v>
      </c>
      <c r="L84" s="124">
        <f t="shared" si="21"/>
        <v>0</v>
      </c>
      <c r="M84" s="167">
        <f t="shared" si="21"/>
        <v>14664.69</v>
      </c>
      <c r="N84" s="171">
        <f>SUM(D84:I84)-SUM(J84:M84)</f>
        <v>28733.03</v>
      </c>
    </row>
    <row r="85" s="3" customFormat="1" spans="1:14">
      <c r="A85" s="111"/>
      <c r="B85" s="79"/>
      <c r="C85" s="79"/>
      <c r="D85" s="111"/>
      <c r="E85" s="111"/>
      <c r="F85" s="111"/>
      <c r="G85" s="111"/>
      <c r="H85" s="111"/>
      <c r="I85" s="111"/>
      <c r="J85" s="111"/>
      <c r="K85" s="79"/>
      <c r="L85" s="79"/>
      <c r="M85" s="79"/>
      <c r="N85" s="79"/>
    </row>
    <row r="86" s="3" customFormat="1" ht="18.75" spans="1:14">
      <c r="A86" s="5" t="s">
        <v>147</v>
      </c>
      <c r="B86" s="5"/>
      <c r="C86" s="5"/>
      <c r="D86" s="5"/>
      <c r="E86" s="5"/>
      <c r="F86" s="5"/>
      <c r="G86" s="5"/>
      <c r="H86" s="5"/>
      <c r="I86" s="5"/>
      <c r="J86" s="5"/>
      <c r="K86" s="1"/>
      <c r="L86" s="1"/>
      <c r="M86" s="1"/>
      <c r="N86" s="1"/>
    </row>
    <row r="87" s="1" customFormat="1" ht="19.5" spans="1:10">
      <c r="A87" s="5" t="s">
        <v>190</v>
      </c>
      <c r="B87" s="5"/>
      <c r="C87" s="5"/>
      <c r="D87" s="5"/>
      <c r="E87" s="5"/>
      <c r="F87" s="5"/>
      <c r="G87" s="5"/>
      <c r="H87" s="5"/>
      <c r="I87" s="5"/>
      <c r="J87" s="5"/>
    </row>
    <row r="88" s="3" customFormat="1" spans="1:14">
      <c r="A88" s="81"/>
      <c r="B88" s="82" t="s">
        <v>2</v>
      </c>
      <c r="C88" s="82" t="s">
        <v>3</v>
      </c>
      <c r="D88" s="83" t="s">
        <v>4</v>
      </c>
      <c r="E88" s="84"/>
      <c r="F88" s="84"/>
      <c r="G88" s="84"/>
      <c r="H88" s="84"/>
      <c r="I88" s="138"/>
      <c r="J88" s="83" t="s">
        <v>5</v>
      </c>
      <c r="K88" s="84"/>
      <c r="L88" s="84"/>
      <c r="M88" s="139"/>
      <c r="N88" s="140" t="s">
        <v>6</v>
      </c>
    </row>
    <row r="89" s="3" customFormat="1" ht="15" spans="1:14">
      <c r="A89" s="85"/>
      <c r="B89" s="86"/>
      <c r="C89" s="87"/>
      <c r="D89" s="88" t="s">
        <v>7</v>
      </c>
      <c r="E89" s="89" t="s">
        <v>8</v>
      </c>
      <c r="F89" s="89" t="s">
        <v>9</v>
      </c>
      <c r="G89" s="89" t="s">
        <v>10</v>
      </c>
      <c r="H89" s="89" t="s">
        <v>11</v>
      </c>
      <c r="I89" s="141" t="s">
        <v>12</v>
      </c>
      <c r="J89" s="88" t="s">
        <v>13</v>
      </c>
      <c r="K89" s="89" t="s">
        <v>14</v>
      </c>
      <c r="L89" s="89" t="s">
        <v>15</v>
      </c>
      <c r="M89" s="142" t="s">
        <v>16</v>
      </c>
      <c r="N89" s="159"/>
    </row>
    <row r="90" s="3" customFormat="1" spans="1:14">
      <c r="A90" s="90"/>
      <c r="B90" s="91"/>
      <c r="C90" s="92" t="s">
        <v>24</v>
      </c>
      <c r="D90" s="93"/>
      <c r="E90" s="94"/>
      <c r="F90" s="94"/>
      <c r="G90" s="94"/>
      <c r="H90" s="94"/>
      <c r="I90" s="144"/>
      <c r="J90" s="133"/>
      <c r="K90" s="94"/>
      <c r="L90" s="94"/>
      <c r="M90" s="144"/>
      <c r="N90" s="153">
        <f>N84</f>
        <v>28733.03</v>
      </c>
    </row>
    <row r="91" s="3" customFormat="1" spans="1:14">
      <c r="A91" s="90">
        <v>1</v>
      </c>
      <c r="B91" s="91"/>
      <c r="C91" s="135" t="s">
        <v>128</v>
      </c>
      <c r="D91" s="93"/>
      <c r="E91" s="94"/>
      <c r="F91" s="94"/>
      <c r="G91" s="94"/>
      <c r="H91" s="94"/>
      <c r="I91" s="144"/>
      <c r="J91" s="133"/>
      <c r="K91" s="94"/>
      <c r="L91" s="94"/>
      <c r="M91" s="144"/>
      <c r="N91" s="172">
        <f t="shared" ref="N91:N93" si="22">N90+SUM(D91:I91)-SUM(J91:M91)</f>
        <v>28733.03</v>
      </c>
    </row>
    <row r="92" s="3" customFormat="1" spans="1:14">
      <c r="A92" s="90"/>
      <c r="B92" s="91"/>
      <c r="C92" s="128"/>
      <c r="D92" s="93"/>
      <c r="E92" s="94"/>
      <c r="F92" s="94"/>
      <c r="G92" s="94"/>
      <c r="H92" s="94"/>
      <c r="I92" s="144"/>
      <c r="J92" s="133"/>
      <c r="K92" s="94"/>
      <c r="L92" s="94"/>
      <c r="M92" s="144"/>
      <c r="N92" s="172">
        <f t="shared" si="22"/>
        <v>28733.03</v>
      </c>
    </row>
    <row r="93" s="3" customFormat="1" ht="15" spans="1:14">
      <c r="A93" s="90"/>
      <c r="B93" s="91"/>
      <c r="C93" s="130"/>
      <c r="D93" s="93"/>
      <c r="E93" s="94"/>
      <c r="F93" s="94"/>
      <c r="G93" s="94"/>
      <c r="H93" s="94"/>
      <c r="I93" s="144"/>
      <c r="J93" s="133"/>
      <c r="K93" s="94"/>
      <c r="L93" s="94"/>
      <c r="M93" s="144"/>
      <c r="N93" s="172">
        <f t="shared" si="22"/>
        <v>28733.03</v>
      </c>
    </row>
    <row r="94" s="3" customFormat="1" spans="1:14">
      <c r="A94" s="92"/>
      <c r="B94" s="99"/>
      <c r="C94" s="173" t="s">
        <v>20</v>
      </c>
      <c r="D94" s="101">
        <f t="shared" ref="D94:M94" si="23">SUM(D90:D93)</f>
        <v>0</v>
      </c>
      <c r="E94" s="102">
        <f t="shared" si="23"/>
        <v>0</v>
      </c>
      <c r="F94" s="102">
        <f t="shared" si="23"/>
        <v>0</v>
      </c>
      <c r="G94" s="102">
        <f t="shared" si="23"/>
        <v>0</v>
      </c>
      <c r="H94" s="102">
        <f t="shared" si="23"/>
        <v>0</v>
      </c>
      <c r="I94" s="152">
        <f t="shared" si="23"/>
        <v>0</v>
      </c>
      <c r="J94" s="101">
        <f t="shared" si="23"/>
        <v>0</v>
      </c>
      <c r="K94" s="102">
        <f t="shared" si="23"/>
        <v>0</v>
      </c>
      <c r="L94" s="102">
        <f t="shared" si="23"/>
        <v>0</v>
      </c>
      <c r="M94" s="161">
        <f t="shared" si="23"/>
        <v>0</v>
      </c>
      <c r="N94" s="170">
        <f>N90+SUM(D94:I94)-SUM(J94:M94)</f>
        <v>28733.03</v>
      </c>
    </row>
    <row r="95" s="3" customFormat="1" ht="15" spans="1:14">
      <c r="A95" s="103"/>
      <c r="B95" s="103"/>
      <c r="C95" s="104" t="s">
        <v>51</v>
      </c>
      <c r="D95" s="105">
        <f t="shared" ref="D95:N95" si="24">D94</f>
        <v>0</v>
      </c>
      <c r="E95" s="106">
        <f t="shared" si="24"/>
        <v>0</v>
      </c>
      <c r="F95" s="106">
        <f t="shared" si="24"/>
        <v>0</v>
      </c>
      <c r="G95" s="106">
        <f t="shared" si="24"/>
        <v>0</v>
      </c>
      <c r="H95" s="106">
        <f t="shared" si="24"/>
        <v>0</v>
      </c>
      <c r="I95" s="154">
        <f t="shared" si="24"/>
        <v>0</v>
      </c>
      <c r="J95" s="105">
        <f t="shared" si="24"/>
        <v>0</v>
      </c>
      <c r="K95" s="106">
        <f t="shared" si="24"/>
        <v>0</v>
      </c>
      <c r="L95" s="106">
        <f t="shared" si="24"/>
        <v>0</v>
      </c>
      <c r="M95" s="178">
        <f t="shared" si="24"/>
        <v>0</v>
      </c>
      <c r="N95" s="163">
        <f t="shared" si="24"/>
        <v>28733.03</v>
      </c>
    </row>
    <row r="96" s="3" customFormat="1" ht="15" spans="1:14">
      <c r="A96" s="107"/>
      <c r="B96" s="107"/>
      <c r="C96" s="108" t="s">
        <v>220</v>
      </c>
      <c r="D96" s="109">
        <f t="shared" ref="D96:M96" si="25">D95+D84</f>
        <v>1290449</v>
      </c>
      <c r="E96" s="174">
        <f t="shared" si="25"/>
        <v>58638.91</v>
      </c>
      <c r="F96" s="174">
        <f t="shared" si="25"/>
        <v>0</v>
      </c>
      <c r="G96" s="174">
        <f t="shared" si="25"/>
        <v>0</v>
      </c>
      <c r="H96" s="174">
        <f t="shared" si="25"/>
        <v>0</v>
      </c>
      <c r="I96" s="179">
        <f t="shared" si="25"/>
        <v>389.81</v>
      </c>
      <c r="J96" s="109">
        <f t="shared" si="25"/>
        <v>1306080</v>
      </c>
      <c r="K96" s="174">
        <f t="shared" si="25"/>
        <v>0</v>
      </c>
      <c r="L96" s="174">
        <f t="shared" si="25"/>
        <v>0</v>
      </c>
      <c r="M96" s="180">
        <f t="shared" si="25"/>
        <v>14664.69</v>
      </c>
      <c r="N96" s="171">
        <f>SUM(D96:I96)-SUM(J96:M96)</f>
        <v>28733.03</v>
      </c>
    </row>
    <row r="97" s="3" customFormat="1" spans="1:14">
      <c r="A97" s="111"/>
      <c r="B97" s="79"/>
      <c r="C97" s="79"/>
      <c r="D97" s="111"/>
      <c r="E97" s="111"/>
      <c r="F97" s="111"/>
      <c r="G97" s="111"/>
      <c r="H97" s="111"/>
      <c r="I97" s="111"/>
      <c r="J97" s="111"/>
      <c r="K97" s="79"/>
      <c r="L97" s="79"/>
      <c r="M97" s="79"/>
      <c r="N97" s="79"/>
    </row>
    <row r="98" s="3" customFormat="1" ht="18.75" spans="1:14">
      <c r="A98" s="5" t="s">
        <v>148</v>
      </c>
      <c r="B98" s="5"/>
      <c r="C98" s="5"/>
      <c r="D98" s="5"/>
      <c r="E98" s="5"/>
      <c r="F98" s="5"/>
      <c r="G98" s="5"/>
      <c r="H98" s="5"/>
      <c r="I98" s="5"/>
      <c r="J98" s="5"/>
      <c r="K98" s="1"/>
      <c r="L98" s="1"/>
      <c r="M98" s="1"/>
      <c r="N98" s="1"/>
    </row>
    <row r="99" s="1" customFormat="1" ht="19.5" spans="1:10">
      <c r="A99" s="5" t="s">
        <v>190</v>
      </c>
      <c r="B99" s="5"/>
      <c r="C99" s="5"/>
      <c r="D99" s="5"/>
      <c r="E99" s="5"/>
      <c r="F99" s="5"/>
      <c r="G99" s="5"/>
      <c r="H99" s="5"/>
      <c r="I99" s="5"/>
      <c r="J99" s="5"/>
    </row>
    <row r="100" s="3" customFormat="1" spans="1:14">
      <c r="A100" s="81"/>
      <c r="B100" s="82" t="s">
        <v>2</v>
      </c>
      <c r="C100" s="82" t="s">
        <v>3</v>
      </c>
      <c r="D100" s="83" t="s">
        <v>4</v>
      </c>
      <c r="E100" s="84"/>
      <c r="F100" s="84"/>
      <c r="G100" s="84"/>
      <c r="H100" s="84"/>
      <c r="I100" s="138"/>
      <c r="J100" s="83" t="s">
        <v>5</v>
      </c>
      <c r="K100" s="84"/>
      <c r="L100" s="84"/>
      <c r="M100" s="139"/>
      <c r="N100" s="140" t="s">
        <v>6</v>
      </c>
    </row>
    <row r="101" s="3" customFormat="1" ht="15" spans="1:14">
      <c r="A101" s="85"/>
      <c r="B101" s="86"/>
      <c r="C101" s="87"/>
      <c r="D101" s="88" t="s">
        <v>7</v>
      </c>
      <c r="E101" s="89" t="s">
        <v>8</v>
      </c>
      <c r="F101" s="89" t="s">
        <v>9</v>
      </c>
      <c r="G101" s="89" t="s">
        <v>10</v>
      </c>
      <c r="H101" s="89" t="s">
        <v>11</v>
      </c>
      <c r="I101" s="141" t="s">
        <v>12</v>
      </c>
      <c r="J101" s="88" t="s">
        <v>13</v>
      </c>
      <c r="K101" s="89" t="s">
        <v>14</v>
      </c>
      <c r="L101" s="89" t="s">
        <v>15</v>
      </c>
      <c r="M101" s="142" t="s">
        <v>16</v>
      </c>
      <c r="N101" s="159"/>
    </row>
    <row r="102" s="3" customFormat="1" spans="1:14">
      <c r="A102" s="90"/>
      <c r="B102" s="91"/>
      <c r="C102" s="92" t="s">
        <v>24</v>
      </c>
      <c r="D102" s="93"/>
      <c r="E102" s="94"/>
      <c r="F102" s="94"/>
      <c r="G102" s="94"/>
      <c r="H102" s="94"/>
      <c r="I102" s="144"/>
      <c r="J102" s="133"/>
      <c r="K102" s="94"/>
      <c r="L102" s="94"/>
      <c r="M102" s="144"/>
      <c r="N102" s="153">
        <f>N96</f>
        <v>28733.03</v>
      </c>
    </row>
    <row r="103" s="3" customFormat="1" spans="1:14">
      <c r="A103" s="112">
        <v>1</v>
      </c>
      <c r="B103" s="113" t="s">
        <v>221</v>
      </c>
      <c r="C103" s="128" t="s">
        <v>222</v>
      </c>
      <c r="D103" s="115">
        <v>2000</v>
      </c>
      <c r="E103" s="116"/>
      <c r="F103" s="116"/>
      <c r="G103" s="116"/>
      <c r="H103" s="116"/>
      <c r="I103" s="160"/>
      <c r="J103" s="136"/>
      <c r="K103" s="116"/>
      <c r="L103" s="116"/>
      <c r="M103" s="160"/>
      <c r="N103" s="172">
        <f t="shared" ref="N103:N166" si="26">N102+SUM(D103:I103)-SUM(J103:M103)</f>
        <v>30733.03</v>
      </c>
    </row>
    <row r="104" s="3" customFormat="1" spans="1:14">
      <c r="A104" s="112">
        <f t="shared" ref="A104:A167" si="27">A103+1</f>
        <v>2</v>
      </c>
      <c r="B104" s="113" t="s">
        <v>149</v>
      </c>
      <c r="C104" s="128" t="s">
        <v>223</v>
      </c>
      <c r="D104" s="115">
        <v>2000</v>
      </c>
      <c r="E104" s="116"/>
      <c r="F104" s="116"/>
      <c r="G104" s="116"/>
      <c r="H104" s="116"/>
      <c r="I104" s="160"/>
      <c r="J104" s="136"/>
      <c r="K104" s="116"/>
      <c r="L104" s="116"/>
      <c r="M104" s="160"/>
      <c r="N104" s="172">
        <f t="shared" si="26"/>
        <v>32733.03</v>
      </c>
    </row>
    <row r="105" s="3" customFormat="1" spans="1:14">
      <c r="A105" s="112">
        <f t="shared" si="27"/>
        <v>3</v>
      </c>
      <c r="B105" s="113" t="s">
        <v>149</v>
      </c>
      <c r="C105" s="128" t="s">
        <v>224</v>
      </c>
      <c r="D105" s="115">
        <v>2000</v>
      </c>
      <c r="E105" s="116"/>
      <c r="F105" s="116"/>
      <c r="G105" s="116"/>
      <c r="H105" s="116"/>
      <c r="I105" s="160"/>
      <c r="J105" s="136"/>
      <c r="K105" s="116"/>
      <c r="L105" s="116"/>
      <c r="M105" s="160"/>
      <c r="N105" s="172">
        <f t="shared" si="26"/>
        <v>34733.03</v>
      </c>
    </row>
    <row r="106" s="3" customFormat="1" spans="1:14">
      <c r="A106" s="112">
        <f t="shared" si="27"/>
        <v>4</v>
      </c>
      <c r="B106" s="113" t="s">
        <v>149</v>
      </c>
      <c r="C106" s="128" t="s">
        <v>225</v>
      </c>
      <c r="D106" s="115">
        <v>2000</v>
      </c>
      <c r="E106" s="116"/>
      <c r="F106" s="116"/>
      <c r="G106" s="116"/>
      <c r="H106" s="116"/>
      <c r="I106" s="160"/>
      <c r="J106" s="136"/>
      <c r="K106" s="116"/>
      <c r="L106" s="116"/>
      <c r="M106" s="160"/>
      <c r="N106" s="172">
        <f t="shared" si="26"/>
        <v>36733.03</v>
      </c>
    </row>
    <row r="107" s="3" customFormat="1" spans="1:14">
      <c r="A107" s="112">
        <f t="shared" si="27"/>
        <v>5</v>
      </c>
      <c r="B107" s="113" t="s">
        <v>149</v>
      </c>
      <c r="C107" s="128" t="s">
        <v>226</v>
      </c>
      <c r="D107" s="115">
        <v>800</v>
      </c>
      <c r="E107" s="116"/>
      <c r="F107" s="116"/>
      <c r="G107" s="116"/>
      <c r="H107" s="116"/>
      <c r="I107" s="160"/>
      <c r="J107" s="136"/>
      <c r="K107" s="116"/>
      <c r="L107" s="116"/>
      <c r="M107" s="160"/>
      <c r="N107" s="172">
        <f t="shared" si="26"/>
        <v>37533.03</v>
      </c>
    </row>
    <row r="108" s="3" customFormat="1" spans="1:14">
      <c r="A108" s="112">
        <f t="shared" si="27"/>
        <v>6</v>
      </c>
      <c r="B108" s="113" t="s">
        <v>149</v>
      </c>
      <c r="C108" s="128" t="s">
        <v>227</v>
      </c>
      <c r="D108" s="115">
        <v>1200</v>
      </c>
      <c r="E108" s="116"/>
      <c r="F108" s="116"/>
      <c r="G108" s="175"/>
      <c r="H108" s="116"/>
      <c r="I108" s="160"/>
      <c r="J108" s="136"/>
      <c r="K108" s="116"/>
      <c r="L108" s="116"/>
      <c r="M108" s="160"/>
      <c r="N108" s="172">
        <f t="shared" si="26"/>
        <v>38733.03</v>
      </c>
    </row>
    <row r="109" s="3" customFormat="1" spans="1:14">
      <c r="A109" s="112">
        <f t="shared" si="27"/>
        <v>7</v>
      </c>
      <c r="B109" s="113" t="s">
        <v>149</v>
      </c>
      <c r="C109" s="128" t="s">
        <v>228</v>
      </c>
      <c r="D109" s="115">
        <v>1200</v>
      </c>
      <c r="E109" s="116"/>
      <c r="F109" s="116"/>
      <c r="G109" s="116"/>
      <c r="H109" s="116"/>
      <c r="I109" s="160"/>
      <c r="J109" s="136"/>
      <c r="K109" s="116"/>
      <c r="L109" s="116"/>
      <c r="M109" s="160"/>
      <c r="N109" s="172">
        <f t="shared" si="26"/>
        <v>39933.03</v>
      </c>
    </row>
    <row r="110" s="3" customFormat="1" customHeight="1" spans="1:14">
      <c r="A110" s="112">
        <f t="shared" si="27"/>
        <v>8</v>
      </c>
      <c r="B110" s="113" t="s">
        <v>149</v>
      </c>
      <c r="C110" s="128" t="s">
        <v>158</v>
      </c>
      <c r="D110" s="115">
        <v>1000</v>
      </c>
      <c r="E110" s="116"/>
      <c r="F110" s="116"/>
      <c r="G110" s="116"/>
      <c r="H110" s="116"/>
      <c r="I110" s="160"/>
      <c r="J110" s="136"/>
      <c r="K110" s="116"/>
      <c r="L110" s="116"/>
      <c r="M110" s="160"/>
      <c r="N110" s="172">
        <f t="shared" si="26"/>
        <v>40933.03</v>
      </c>
    </row>
    <row r="111" s="3" customFormat="1" customHeight="1" spans="1:14">
      <c r="A111" s="176">
        <f t="shared" si="27"/>
        <v>9</v>
      </c>
      <c r="B111" s="113" t="s">
        <v>149</v>
      </c>
      <c r="C111" s="128" t="s">
        <v>229</v>
      </c>
      <c r="D111" s="97">
        <v>2000</v>
      </c>
      <c r="E111" s="98"/>
      <c r="F111" s="98"/>
      <c r="G111" s="98"/>
      <c r="H111" s="98"/>
      <c r="I111" s="148"/>
      <c r="J111" s="149"/>
      <c r="K111" s="98"/>
      <c r="L111" s="98"/>
      <c r="M111" s="148"/>
      <c r="N111" s="181">
        <f t="shared" si="26"/>
        <v>42933.03</v>
      </c>
    </row>
    <row r="112" s="3" customFormat="1" spans="1:14">
      <c r="A112" s="112">
        <f t="shared" si="27"/>
        <v>10</v>
      </c>
      <c r="B112" s="113" t="s">
        <v>149</v>
      </c>
      <c r="C112" s="128" t="s">
        <v>230</v>
      </c>
      <c r="D112" s="115">
        <v>1200</v>
      </c>
      <c r="E112" s="116"/>
      <c r="F112" s="116"/>
      <c r="G112" s="116"/>
      <c r="H112" s="116"/>
      <c r="I112" s="160"/>
      <c r="J112" s="136"/>
      <c r="K112" s="116"/>
      <c r="L112" s="116"/>
      <c r="M112" s="160"/>
      <c r="N112" s="172">
        <f t="shared" si="26"/>
        <v>44133.03</v>
      </c>
    </row>
    <row r="113" s="3" customFormat="1" spans="1:14">
      <c r="A113" s="112">
        <f t="shared" si="27"/>
        <v>11</v>
      </c>
      <c r="B113" s="113" t="s">
        <v>149</v>
      </c>
      <c r="C113" s="128" t="s">
        <v>231</v>
      </c>
      <c r="D113" s="115">
        <v>2000</v>
      </c>
      <c r="E113" s="116"/>
      <c r="F113" s="116"/>
      <c r="G113" s="116"/>
      <c r="H113" s="116"/>
      <c r="I113" s="160"/>
      <c r="J113" s="136"/>
      <c r="K113" s="116"/>
      <c r="L113" s="116"/>
      <c r="M113" s="160"/>
      <c r="N113" s="172">
        <f t="shared" si="26"/>
        <v>46133.03</v>
      </c>
    </row>
    <row r="114" s="3" customFormat="1" spans="1:14">
      <c r="A114" s="112">
        <f t="shared" si="27"/>
        <v>12</v>
      </c>
      <c r="B114" s="113" t="s">
        <v>149</v>
      </c>
      <c r="C114" s="128" t="s">
        <v>232</v>
      </c>
      <c r="D114" s="115">
        <v>2000</v>
      </c>
      <c r="E114" s="116"/>
      <c r="F114" s="116"/>
      <c r="G114" s="116"/>
      <c r="H114" s="116"/>
      <c r="I114" s="160"/>
      <c r="J114" s="136"/>
      <c r="K114" s="116"/>
      <c r="L114" s="116"/>
      <c r="M114" s="160"/>
      <c r="N114" s="172">
        <f t="shared" si="26"/>
        <v>48133.03</v>
      </c>
    </row>
    <row r="115" s="3" customFormat="1" spans="1:14">
      <c r="A115" s="112">
        <f t="shared" si="27"/>
        <v>13</v>
      </c>
      <c r="B115" s="113" t="s">
        <v>149</v>
      </c>
      <c r="C115" s="128" t="s">
        <v>233</v>
      </c>
      <c r="D115" s="115">
        <v>2000</v>
      </c>
      <c r="E115" s="116"/>
      <c r="F115" s="116"/>
      <c r="G115" s="116"/>
      <c r="H115" s="116"/>
      <c r="I115" s="160"/>
      <c r="J115" s="136"/>
      <c r="K115" s="116"/>
      <c r="L115" s="116"/>
      <c r="M115" s="160"/>
      <c r="N115" s="172">
        <f t="shared" si="26"/>
        <v>50133.03</v>
      </c>
    </row>
    <row r="116" s="3" customFormat="1" spans="1:14">
      <c r="A116" s="112">
        <f t="shared" si="27"/>
        <v>14</v>
      </c>
      <c r="B116" s="113" t="s">
        <v>149</v>
      </c>
      <c r="C116" s="128" t="s">
        <v>234</v>
      </c>
      <c r="D116" s="115">
        <v>1600</v>
      </c>
      <c r="E116" s="116"/>
      <c r="F116" s="116"/>
      <c r="G116" s="116"/>
      <c r="H116" s="116"/>
      <c r="I116" s="160"/>
      <c r="J116" s="136"/>
      <c r="K116" s="116"/>
      <c r="L116" s="116"/>
      <c r="M116" s="160"/>
      <c r="N116" s="172">
        <f t="shared" si="26"/>
        <v>51733.03</v>
      </c>
    </row>
    <row r="117" s="3" customFormat="1" spans="1:14">
      <c r="A117" s="112">
        <f t="shared" si="27"/>
        <v>15</v>
      </c>
      <c r="B117" s="113" t="s">
        <v>149</v>
      </c>
      <c r="C117" s="128" t="s">
        <v>235</v>
      </c>
      <c r="D117" s="115">
        <v>2000</v>
      </c>
      <c r="E117" s="116"/>
      <c r="F117" s="116"/>
      <c r="G117" s="116"/>
      <c r="H117" s="116"/>
      <c r="I117" s="160"/>
      <c r="J117" s="136"/>
      <c r="K117" s="116"/>
      <c r="L117" s="116"/>
      <c r="M117" s="160"/>
      <c r="N117" s="172">
        <f t="shared" si="26"/>
        <v>53733.03</v>
      </c>
    </row>
    <row r="118" s="3" customFormat="1" spans="1:14">
      <c r="A118" s="112">
        <f t="shared" si="27"/>
        <v>16</v>
      </c>
      <c r="B118" s="113" t="s">
        <v>149</v>
      </c>
      <c r="C118" s="128" t="s">
        <v>236</v>
      </c>
      <c r="D118" s="115">
        <v>1900</v>
      </c>
      <c r="E118" s="116"/>
      <c r="F118" s="116"/>
      <c r="G118" s="116"/>
      <c r="H118" s="116"/>
      <c r="I118" s="160"/>
      <c r="J118" s="136"/>
      <c r="K118" s="116"/>
      <c r="L118" s="116"/>
      <c r="M118" s="160"/>
      <c r="N118" s="172">
        <f t="shared" si="26"/>
        <v>55633.03</v>
      </c>
    </row>
    <row r="119" s="3" customFormat="1" spans="1:14">
      <c r="A119" s="112">
        <f t="shared" si="27"/>
        <v>17</v>
      </c>
      <c r="B119" s="113" t="s">
        <v>149</v>
      </c>
      <c r="C119" s="128" t="s">
        <v>237</v>
      </c>
      <c r="D119" s="115">
        <v>3000</v>
      </c>
      <c r="E119" s="116"/>
      <c r="F119" s="116"/>
      <c r="G119" s="116"/>
      <c r="H119" s="116"/>
      <c r="I119" s="160"/>
      <c r="J119" s="136"/>
      <c r="K119" s="116"/>
      <c r="L119" s="116"/>
      <c r="M119" s="160"/>
      <c r="N119" s="172">
        <f t="shared" si="26"/>
        <v>58633.03</v>
      </c>
    </row>
    <row r="120" s="3" customFormat="1" spans="1:14">
      <c r="A120" s="112">
        <f t="shared" si="27"/>
        <v>18</v>
      </c>
      <c r="B120" s="113" t="s">
        <v>149</v>
      </c>
      <c r="C120" s="128" t="s">
        <v>238</v>
      </c>
      <c r="D120" s="115">
        <v>2000</v>
      </c>
      <c r="E120" s="116"/>
      <c r="F120" s="116"/>
      <c r="G120" s="116"/>
      <c r="H120" s="116"/>
      <c r="I120" s="160"/>
      <c r="J120" s="136"/>
      <c r="K120" s="116"/>
      <c r="L120" s="116"/>
      <c r="M120" s="160"/>
      <c r="N120" s="172">
        <f t="shared" si="26"/>
        <v>60633.03</v>
      </c>
    </row>
    <row r="121" s="3" customFormat="1" spans="1:14">
      <c r="A121" s="112">
        <f t="shared" si="27"/>
        <v>19</v>
      </c>
      <c r="B121" s="113" t="s">
        <v>149</v>
      </c>
      <c r="C121" s="128" t="s">
        <v>239</v>
      </c>
      <c r="D121" s="115">
        <v>2000</v>
      </c>
      <c r="E121" s="116"/>
      <c r="F121" s="116"/>
      <c r="G121" s="116"/>
      <c r="H121" s="116"/>
      <c r="I121" s="160"/>
      <c r="J121" s="136"/>
      <c r="K121" s="116"/>
      <c r="L121" s="116"/>
      <c r="M121" s="160"/>
      <c r="N121" s="172">
        <f t="shared" si="26"/>
        <v>62633.03</v>
      </c>
    </row>
    <row r="122" s="3" customFormat="1" spans="1:14">
      <c r="A122" s="112">
        <f t="shared" si="27"/>
        <v>20</v>
      </c>
      <c r="B122" s="113" t="s">
        <v>149</v>
      </c>
      <c r="C122" s="128" t="s">
        <v>240</v>
      </c>
      <c r="D122" s="115">
        <v>20000</v>
      </c>
      <c r="E122" s="116"/>
      <c r="F122" s="116"/>
      <c r="G122" s="116"/>
      <c r="H122" s="116"/>
      <c r="I122" s="160"/>
      <c r="J122" s="136"/>
      <c r="K122" s="116"/>
      <c r="L122" s="116"/>
      <c r="M122" s="160"/>
      <c r="N122" s="172">
        <f t="shared" si="26"/>
        <v>82633.03</v>
      </c>
    </row>
    <row r="123" s="3" customFormat="1" spans="1:14">
      <c r="A123" s="112">
        <f t="shared" si="27"/>
        <v>21</v>
      </c>
      <c r="B123" s="113" t="s">
        <v>149</v>
      </c>
      <c r="C123" s="128" t="s">
        <v>241</v>
      </c>
      <c r="D123" s="115">
        <v>2000</v>
      </c>
      <c r="E123" s="116"/>
      <c r="F123" s="116"/>
      <c r="G123" s="116"/>
      <c r="H123" s="116"/>
      <c r="I123" s="160"/>
      <c r="J123" s="136"/>
      <c r="K123" s="116"/>
      <c r="L123" s="116"/>
      <c r="M123" s="160"/>
      <c r="N123" s="172">
        <f t="shared" si="26"/>
        <v>84633.03</v>
      </c>
    </row>
    <row r="124" s="3" customFormat="1" spans="1:14">
      <c r="A124" s="112">
        <f t="shared" si="27"/>
        <v>22</v>
      </c>
      <c r="B124" s="113" t="s">
        <v>149</v>
      </c>
      <c r="C124" s="128" t="s">
        <v>242</v>
      </c>
      <c r="D124" s="115">
        <v>2000</v>
      </c>
      <c r="E124" s="116"/>
      <c r="F124" s="116"/>
      <c r="G124" s="116"/>
      <c r="H124" s="116"/>
      <c r="I124" s="160"/>
      <c r="J124" s="136"/>
      <c r="K124" s="116"/>
      <c r="L124" s="116"/>
      <c r="M124" s="160"/>
      <c r="N124" s="172">
        <f t="shared" si="26"/>
        <v>86633.03</v>
      </c>
    </row>
    <row r="125" s="3" customFormat="1" spans="1:14">
      <c r="A125" s="112">
        <f t="shared" si="27"/>
        <v>23</v>
      </c>
      <c r="B125" s="113" t="s">
        <v>149</v>
      </c>
      <c r="C125" s="128" t="s">
        <v>243</v>
      </c>
      <c r="D125" s="115">
        <v>2000</v>
      </c>
      <c r="E125" s="116"/>
      <c r="F125" s="116"/>
      <c r="G125" s="116"/>
      <c r="H125" s="116"/>
      <c r="I125" s="160"/>
      <c r="J125" s="136"/>
      <c r="K125" s="116"/>
      <c r="L125" s="116"/>
      <c r="M125" s="160"/>
      <c r="N125" s="172">
        <f t="shared" si="26"/>
        <v>88633.03</v>
      </c>
    </row>
    <row r="126" s="3" customFormat="1" spans="1:14">
      <c r="A126" s="112">
        <f t="shared" si="27"/>
        <v>24</v>
      </c>
      <c r="B126" s="113" t="s">
        <v>152</v>
      </c>
      <c r="C126" s="128" t="s">
        <v>244</v>
      </c>
      <c r="D126" s="115">
        <v>1200</v>
      </c>
      <c r="E126" s="116"/>
      <c r="F126" s="116"/>
      <c r="G126" s="116"/>
      <c r="H126" s="116"/>
      <c r="I126" s="160"/>
      <c r="J126" s="136"/>
      <c r="K126" s="116"/>
      <c r="L126" s="116"/>
      <c r="M126" s="160"/>
      <c r="N126" s="172">
        <f t="shared" si="26"/>
        <v>89833.03</v>
      </c>
    </row>
    <row r="127" s="3" customFormat="1" spans="1:14">
      <c r="A127" s="112">
        <f t="shared" si="27"/>
        <v>25</v>
      </c>
      <c r="B127" s="113" t="s">
        <v>152</v>
      </c>
      <c r="C127" s="128" t="s">
        <v>245</v>
      </c>
      <c r="D127" s="115">
        <v>11000</v>
      </c>
      <c r="E127" s="116"/>
      <c r="F127" s="116"/>
      <c r="G127" s="116"/>
      <c r="H127" s="116"/>
      <c r="I127" s="160"/>
      <c r="J127" s="136"/>
      <c r="K127" s="116"/>
      <c r="L127" s="116"/>
      <c r="M127" s="160"/>
      <c r="N127" s="172">
        <f t="shared" si="26"/>
        <v>100833.03</v>
      </c>
    </row>
    <row r="128" s="3" customFormat="1" spans="1:14">
      <c r="A128" s="112">
        <f t="shared" si="27"/>
        <v>26</v>
      </c>
      <c r="B128" s="113" t="s">
        <v>152</v>
      </c>
      <c r="C128" s="128" t="s">
        <v>246</v>
      </c>
      <c r="D128" s="115">
        <v>2000</v>
      </c>
      <c r="E128" s="116"/>
      <c r="F128" s="116"/>
      <c r="G128" s="116"/>
      <c r="H128" s="116"/>
      <c r="I128" s="160"/>
      <c r="J128" s="136"/>
      <c r="K128" s="116"/>
      <c r="L128" s="116"/>
      <c r="M128" s="160"/>
      <c r="N128" s="172">
        <f t="shared" si="26"/>
        <v>102833.03</v>
      </c>
    </row>
    <row r="129" s="3" customFormat="1" spans="1:14">
      <c r="A129" s="112">
        <f t="shared" si="27"/>
        <v>27</v>
      </c>
      <c r="B129" s="113" t="s">
        <v>152</v>
      </c>
      <c r="C129" s="128" t="s">
        <v>247</v>
      </c>
      <c r="D129" s="115">
        <v>3200</v>
      </c>
      <c r="E129" s="116"/>
      <c r="F129" s="116"/>
      <c r="G129" s="116"/>
      <c r="H129" s="116"/>
      <c r="I129" s="160"/>
      <c r="J129" s="136"/>
      <c r="K129" s="116"/>
      <c r="L129" s="116"/>
      <c r="M129" s="160"/>
      <c r="N129" s="172">
        <f t="shared" si="26"/>
        <v>106033.03</v>
      </c>
    </row>
    <row r="130" s="3" customFormat="1" spans="1:14">
      <c r="A130" s="112">
        <f t="shared" si="27"/>
        <v>28</v>
      </c>
      <c r="B130" s="113" t="s">
        <v>152</v>
      </c>
      <c r="C130" s="128" t="s">
        <v>248</v>
      </c>
      <c r="D130" s="115">
        <v>2000</v>
      </c>
      <c r="E130" s="116"/>
      <c r="F130" s="116"/>
      <c r="G130" s="116"/>
      <c r="H130" s="116"/>
      <c r="I130" s="160"/>
      <c r="J130" s="136"/>
      <c r="K130" s="116"/>
      <c r="L130" s="116"/>
      <c r="M130" s="160"/>
      <c r="N130" s="172">
        <f t="shared" si="26"/>
        <v>108033.03</v>
      </c>
    </row>
    <row r="131" s="3" customFormat="1" spans="1:14">
      <c r="A131" s="112">
        <f t="shared" si="27"/>
        <v>29</v>
      </c>
      <c r="B131" s="113" t="s">
        <v>152</v>
      </c>
      <c r="C131" s="128" t="s">
        <v>249</v>
      </c>
      <c r="D131" s="115">
        <v>1200</v>
      </c>
      <c r="E131" s="116"/>
      <c r="F131" s="116"/>
      <c r="G131" s="116"/>
      <c r="H131" s="116"/>
      <c r="I131" s="160"/>
      <c r="J131" s="136"/>
      <c r="K131" s="116"/>
      <c r="L131" s="116"/>
      <c r="M131" s="160"/>
      <c r="N131" s="172">
        <f t="shared" si="26"/>
        <v>109233.03</v>
      </c>
    </row>
    <row r="132" s="3" customFormat="1" spans="1:14">
      <c r="A132" s="112">
        <f t="shared" si="27"/>
        <v>30</v>
      </c>
      <c r="B132" s="113" t="s">
        <v>250</v>
      </c>
      <c r="C132" s="128" t="s">
        <v>251</v>
      </c>
      <c r="D132" s="115">
        <v>800</v>
      </c>
      <c r="E132" s="116"/>
      <c r="F132" s="116"/>
      <c r="G132" s="116"/>
      <c r="H132" s="116"/>
      <c r="I132" s="160"/>
      <c r="J132" s="136"/>
      <c r="K132" s="116"/>
      <c r="L132" s="116"/>
      <c r="M132" s="160"/>
      <c r="N132" s="172">
        <f t="shared" si="26"/>
        <v>110033.03</v>
      </c>
    </row>
    <row r="133" s="3" customFormat="1" spans="1:14">
      <c r="A133" s="112">
        <f t="shared" si="27"/>
        <v>31</v>
      </c>
      <c r="B133" s="113" t="s">
        <v>250</v>
      </c>
      <c r="C133" s="128" t="s">
        <v>252</v>
      </c>
      <c r="D133" s="115">
        <v>-30000</v>
      </c>
      <c r="E133" s="116"/>
      <c r="F133" s="116"/>
      <c r="G133" s="116"/>
      <c r="H133" s="116"/>
      <c r="I133" s="160"/>
      <c r="J133" s="136"/>
      <c r="K133" s="116"/>
      <c r="L133" s="116"/>
      <c r="M133" s="160"/>
      <c r="N133" s="172">
        <f t="shared" si="26"/>
        <v>80033.03</v>
      </c>
    </row>
    <row r="134" s="3" customFormat="1" spans="1:14">
      <c r="A134" s="112">
        <f t="shared" si="27"/>
        <v>32</v>
      </c>
      <c r="B134" s="113" t="s">
        <v>155</v>
      </c>
      <c r="C134" s="128" t="s">
        <v>253</v>
      </c>
      <c r="D134" s="115">
        <v>2000</v>
      </c>
      <c r="E134" s="116"/>
      <c r="F134" s="116"/>
      <c r="G134" s="116"/>
      <c r="H134" s="116"/>
      <c r="I134" s="160"/>
      <c r="J134" s="136"/>
      <c r="K134" s="116"/>
      <c r="L134" s="116"/>
      <c r="M134" s="160"/>
      <c r="N134" s="172">
        <f t="shared" si="26"/>
        <v>82033.03</v>
      </c>
    </row>
    <row r="135" s="3" customFormat="1" spans="1:14">
      <c r="A135" s="112">
        <f t="shared" si="27"/>
        <v>33</v>
      </c>
      <c r="B135" s="113" t="s">
        <v>157</v>
      </c>
      <c r="C135" s="182" t="s">
        <v>254</v>
      </c>
      <c r="D135" s="115">
        <v>4000</v>
      </c>
      <c r="E135" s="116"/>
      <c r="F135" s="116"/>
      <c r="G135" s="116"/>
      <c r="H135" s="116"/>
      <c r="I135" s="160"/>
      <c r="J135" s="136"/>
      <c r="K135" s="116"/>
      <c r="L135" s="116"/>
      <c r="M135" s="160"/>
      <c r="N135" s="172">
        <f t="shared" si="26"/>
        <v>86033.03</v>
      </c>
    </row>
    <row r="136" s="3" customFormat="1" spans="1:14">
      <c r="A136" s="112">
        <f t="shared" si="27"/>
        <v>34</v>
      </c>
      <c r="B136" s="113" t="s">
        <v>157</v>
      </c>
      <c r="C136" s="128" t="s">
        <v>255</v>
      </c>
      <c r="D136" s="115">
        <v>3200</v>
      </c>
      <c r="E136" s="116"/>
      <c r="F136" s="116"/>
      <c r="G136" s="116"/>
      <c r="H136" s="116"/>
      <c r="I136" s="160"/>
      <c r="J136" s="136"/>
      <c r="K136" s="116"/>
      <c r="L136" s="116"/>
      <c r="M136" s="160"/>
      <c r="N136" s="172">
        <f t="shared" si="26"/>
        <v>89233.03</v>
      </c>
    </row>
    <row r="137" s="3" customFormat="1" spans="1:14">
      <c r="A137" s="112">
        <f t="shared" si="27"/>
        <v>35</v>
      </c>
      <c r="B137" s="113" t="s">
        <v>157</v>
      </c>
      <c r="C137" s="128" t="s">
        <v>256</v>
      </c>
      <c r="D137" s="115">
        <v>1600</v>
      </c>
      <c r="E137" s="116"/>
      <c r="F137" s="116"/>
      <c r="G137" s="116"/>
      <c r="H137" s="116"/>
      <c r="I137" s="160"/>
      <c r="J137" s="136"/>
      <c r="K137" s="116"/>
      <c r="L137" s="116"/>
      <c r="M137" s="160"/>
      <c r="N137" s="172">
        <f t="shared" si="26"/>
        <v>90833.03</v>
      </c>
    </row>
    <row r="138" s="3" customFormat="1" spans="1:14">
      <c r="A138" s="112">
        <f t="shared" si="27"/>
        <v>36</v>
      </c>
      <c r="B138" s="113" t="s">
        <v>157</v>
      </c>
      <c r="C138" s="128" t="s">
        <v>257</v>
      </c>
      <c r="D138" s="115">
        <v>1200</v>
      </c>
      <c r="E138" s="116"/>
      <c r="F138" s="116"/>
      <c r="G138" s="116"/>
      <c r="H138" s="116"/>
      <c r="I138" s="160"/>
      <c r="J138" s="136"/>
      <c r="K138" s="116"/>
      <c r="L138" s="116"/>
      <c r="M138" s="160"/>
      <c r="N138" s="172">
        <f t="shared" si="26"/>
        <v>92033.03</v>
      </c>
    </row>
    <row r="139" s="3" customFormat="1" spans="1:14">
      <c r="A139" s="112">
        <f t="shared" si="27"/>
        <v>37</v>
      </c>
      <c r="B139" s="113" t="s">
        <v>157</v>
      </c>
      <c r="C139" s="128" t="s">
        <v>258</v>
      </c>
      <c r="D139" s="115">
        <v>800</v>
      </c>
      <c r="E139" s="116"/>
      <c r="F139" s="116"/>
      <c r="G139" s="116"/>
      <c r="H139" s="116"/>
      <c r="I139" s="160"/>
      <c r="J139" s="136"/>
      <c r="K139" s="116"/>
      <c r="L139" s="116"/>
      <c r="M139" s="160"/>
      <c r="N139" s="172">
        <f t="shared" si="26"/>
        <v>92833.03</v>
      </c>
    </row>
    <row r="140" s="3" customFormat="1" spans="1:14">
      <c r="A140" s="112">
        <f t="shared" si="27"/>
        <v>38</v>
      </c>
      <c r="B140" s="113" t="s">
        <v>157</v>
      </c>
      <c r="C140" s="128" t="s">
        <v>259</v>
      </c>
      <c r="D140" s="115">
        <v>2400</v>
      </c>
      <c r="E140" s="116"/>
      <c r="F140" s="116"/>
      <c r="G140" s="116"/>
      <c r="H140" s="116"/>
      <c r="I140" s="160"/>
      <c r="J140" s="136"/>
      <c r="K140" s="116"/>
      <c r="L140" s="116"/>
      <c r="M140" s="160"/>
      <c r="N140" s="172">
        <f t="shared" si="26"/>
        <v>95233.03</v>
      </c>
    </row>
    <row r="141" s="3" customFormat="1" spans="1:14">
      <c r="A141" s="112">
        <f t="shared" si="27"/>
        <v>39</v>
      </c>
      <c r="B141" s="113" t="s">
        <v>157</v>
      </c>
      <c r="C141" s="128" t="s">
        <v>260</v>
      </c>
      <c r="D141" s="115">
        <v>3200</v>
      </c>
      <c r="E141" s="116"/>
      <c r="F141" s="116"/>
      <c r="G141" s="116"/>
      <c r="H141" s="116"/>
      <c r="I141" s="160"/>
      <c r="J141" s="136"/>
      <c r="K141" s="116"/>
      <c r="L141" s="116"/>
      <c r="M141" s="160"/>
      <c r="N141" s="172">
        <f t="shared" si="26"/>
        <v>98433.03</v>
      </c>
    </row>
    <row r="142" s="3" customFormat="1" spans="1:14">
      <c r="A142" s="112">
        <f t="shared" si="27"/>
        <v>40</v>
      </c>
      <c r="B142" s="113" t="s">
        <v>157</v>
      </c>
      <c r="C142" s="128" t="s">
        <v>261</v>
      </c>
      <c r="D142" s="115">
        <v>2000</v>
      </c>
      <c r="E142" s="116"/>
      <c r="F142" s="116"/>
      <c r="G142" s="116"/>
      <c r="H142" s="116"/>
      <c r="I142" s="160"/>
      <c r="J142" s="136"/>
      <c r="K142" s="116"/>
      <c r="L142" s="116"/>
      <c r="M142" s="160"/>
      <c r="N142" s="172">
        <f t="shared" si="26"/>
        <v>100433.03</v>
      </c>
    </row>
    <row r="143" s="3" customFormat="1" spans="1:14">
      <c r="A143" s="112">
        <f t="shared" si="27"/>
        <v>41</v>
      </c>
      <c r="B143" s="113" t="s">
        <v>157</v>
      </c>
      <c r="C143" s="183" t="s">
        <v>262</v>
      </c>
      <c r="D143" s="115">
        <v>2000</v>
      </c>
      <c r="E143" s="116"/>
      <c r="F143" s="116"/>
      <c r="G143" s="116"/>
      <c r="H143" s="116"/>
      <c r="I143" s="160"/>
      <c r="J143" s="136"/>
      <c r="K143" s="116"/>
      <c r="L143" s="116"/>
      <c r="M143" s="160"/>
      <c r="N143" s="172">
        <f t="shared" si="26"/>
        <v>102433.03</v>
      </c>
    </row>
    <row r="144" s="3" customFormat="1" spans="1:14">
      <c r="A144" s="112">
        <f t="shared" si="27"/>
        <v>42</v>
      </c>
      <c r="B144" s="113" t="s">
        <v>157</v>
      </c>
      <c r="C144" s="128" t="s">
        <v>263</v>
      </c>
      <c r="D144" s="115">
        <v>1200</v>
      </c>
      <c r="E144" s="116"/>
      <c r="F144" s="116"/>
      <c r="G144" s="116"/>
      <c r="H144" s="116"/>
      <c r="I144" s="160"/>
      <c r="J144" s="136"/>
      <c r="K144" s="116"/>
      <c r="L144" s="116"/>
      <c r="M144" s="160"/>
      <c r="N144" s="172">
        <f t="shared" si="26"/>
        <v>103633.03</v>
      </c>
    </row>
    <row r="145" s="3" customFormat="1" spans="1:14">
      <c r="A145" s="112">
        <f t="shared" si="27"/>
        <v>43</v>
      </c>
      <c r="B145" s="113" t="s">
        <v>157</v>
      </c>
      <c r="C145" s="128" t="s">
        <v>264</v>
      </c>
      <c r="D145" s="115">
        <v>800</v>
      </c>
      <c r="E145" s="116"/>
      <c r="F145" s="116"/>
      <c r="G145" s="116"/>
      <c r="H145" s="116"/>
      <c r="I145" s="160"/>
      <c r="J145" s="136"/>
      <c r="K145" s="116"/>
      <c r="L145" s="116"/>
      <c r="M145" s="160"/>
      <c r="N145" s="172">
        <f t="shared" si="26"/>
        <v>104433.03</v>
      </c>
    </row>
    <row r="146" s="3" customFormat="1" spans="1:14">
      <c r="A146" s="112">
        <f t="shared" si="27"/>
        <v>44</v>
      </c>
      <c r="B146" s="113" t="s">
        <v>160</v>
      </c>
      <c r="C146" s="128" t="s">
        <v>265</v>
      </c>
      <c r="D146" s="115">
        <v>2000</v>
      </c>
      <c r="E146" s="116"/>
      <c r="F146" s="116"/>
      <c r="G146" s="116"/>
      <c r="H146" s="116"/>
      <c r="I146" s="160"/>
      <c r="J146" s="136"/>
      <c r="K146" s="116"/>
      <c r="L146" s="116"/>
      <c r="M146" s="160"/>
      <c r="N146" s="172">
        <f t="shared" si="26"/>
        <v>106433.03</v>
      </c>
    </row>
    <row r="147" s="3" customFormat="1" spans="1:14">
      <c r="A147" s="112">
        <f t="shared" si="27"/>
        <v>45</v>
      </c>
      <c r="B147" s="113" t="s">
        <v>160</v>
      </c>
      <c r="C147" s="128" t="s">
        <v>266</v>
      </c>
      <c r="D147" s="115">
        <v>1200</v>
      </c>
      <c r="E147" s="116"/>
      <c r="F147" s="116"/>
      <c r="G147" s="116"/>
      <c r="H147" s="116"/>
      <c r="I147" s="160"/>
      <c r="J147" s="136"/>
      <c r="K147" s="116"/>
      <c r="L147" s="116"/>
      <c r="M147" s="160"/>
      <c r="N147" s="172">
        <f t="shared" si="26"/>
        <v>107633.03</v>
      </c>
    </row>
    <row r="148" s="3" customFormat="1" spans="1:14">
      <c r="A148" s="112">
        <f t="shared" si="27"/>
        <v>46</v>
      </c>
      <c r="B148" s="113" t="s">
        <v>160</v>
      </c>
      <c r="C148" s="128" t="s">
        <v>267</v>
      </c>
      <c r="D148" s="115">
        <v>2000</v>
      </c>
      <c r="E148" s="116"/>
      <c r="F148" s="116"/>
      <c r="G148" s="116"/>
      <c r="H148" s="116"/>
      <c r="I148" s="160"/>
      <c r="J148" s="136"/>
      <c r="K148" s="116"/>
      <c r="L148" s="116"/>
      <c r="M148" s="160"/>
      <c r="N148" s="172">
        <f t="shared" si="26"/>
        <v>109633.03</v>
      </c>
    </row>
    <row r="149" s="3" customFormat="1" spans="1:14">
      <c r="A149" s="112">
        <f t="shared" si="27"/>
        <v>47</v>
      </c>
      <c r="B149" s="113" t="s">
        <v>160</v>
      </c>
      <c r="C149" s="128" t="s">
        <v>268</v>
      </c>
      <c r="D149" s="115">
        <v>1200</v>
      </c>
      <c r="E149" s="116"/>
      <c r="F149" s="116"/>
      <c r="G149" s="116"/>
      <c r="H149" s="116"/>
      <c r="I149" s="160"/>
      <c r="J149" s="136"/>
      <c r="K149" s="116"/>
      <c r="L149" s="116"/>
      <c r="M149" s="160"/>
      <c r="N149" s="172">
        <f t="shared" si="26"/>
        <v>110833.03</v>
      </c>
    </row>
    <row r="150" s="3" customFormat="1" spans="1:14">
      <c r="A150" s="112">
        <f t="shared" si="27"/>
        <v>48</v>
      </c>
      <c r="B150" s="113" t="s">
        <v>160</v>
      </c>
      <c r="C150" s="128" t="s">
        <v>269</v>
      </c>
      <c r="D150" s="115">
        <v>800</v>
      </c>
      <c r="E150" s="116"/>
      <c r="F150" s="116"/>
      <c r="G150" s="116"/>
      <c r="H150" s="116"/>
      <c r="I150" s="160"/>
      <c r="J150" s="136"/>
      <c r="K150" s="116"/>
      <c r="L150" s="116"/>
      <c r="M150" s="160"/>
      <c r="N150" s="172">
        <f t="shared" si="26"/>
        <v>111633.03</v>
      </c>
    </row>
    <row r="151" s="3" customFormat="1" spans="1:14">
      <c r="A151" s="112">
        <f t="shared" si="27"/>
        <v>49</v>
      </c>
      <c r="B151" s="113" t="s">
        <v>160</v>
      </c>
      <c r="C151" s="128" t="s">
        <v>270</v>
      </c>
      <c r="D151" s="115">
        <v>1200</v>
      </c>
      <c r="E151" s="116"/>
      <c r="F151" s="116"/>
      <c r="G151" s="116"/>
      <c r="H151" s="116"/>
      <c r="I151" s="160"/>
      <c r="J151" s="136"/>
      <c r="K151" s="116"/>
      <c r="L151" s="116"/>
      <c r="M151" s="160"/>
      <c r="N151" s="172">
        <f t="shared" si="26"/>
        <v>112833.03</v>
      </c>
    </row>
    <row r="152" s="3" customFormat="1" spans="1:14">
      <c r="A152" s="112">
        <f t="shared" si="27"/>
        <v>50</v>
      </c>
      <c r="B152" s="113" t="s">
        <v>160</v>
      </c>
      <c r="C152" s="128" t="s">
        <v>271</v>
      </c>
      <c r="D152" s="115">
        <v>6000</v>
      </c>
      <c r="E152" s="116"/>
      <c r="F152" s="116"/>
      <c r="G152" s="116"/>
      <c r="H152" s="116"/>
      <c r="I152" s="160"/>
      <c r="J152" s="136"/>
      <c r="K152" s="116"/>
      <c r="L152" s="116"/>
      <c r="M152" s="160"/>
      <c r="N152" s="172">
        <f t="shared" si="26"/>
        <v>118833.03</v>
      </c>
    </row>
    <row r="153" s="3" customFormat="1" spans="1:14">
      <c r="A153" s="112">
        <f t="shared" si="27"/>
        <v>51</v>
      </c>
      <c r="B153" s="113" t="s">
        <v>160</v>
      </c>
      <c r="C153" s="128" t="s">
        <v>272</v>
      </c>
      <c r="D153" s="115">
        <v>2600</v>
      </c>
      <c r="E153" s="116"/>
      <c r="F153" s="116"/>
      <c r="G153" s="116"/>
      <c r="H153" s="116"/>
      <c r="I153" s="160"/>
      <c r="J153" s="136"/>
      <c r="K153" s="116"/>
      <c r="L153" s="116"/>
      <c r="M153" s="160"/>
      <c r="N153" s="172">
        <f t="shared" si="26"/>
        <v>121433.03</v>
      </c>
    </row>
    <row r="154" s="3" customFormat="1" spans="1:14">
      <c r="A154" s="112">
        <f t="shared" si="27"/>
        <v>52</v>
      </c>
      <c r="B154" s="113" t="s">
        <v>160</v>
      </c>
      <c r="C154" s="128" t="s">
        <v>273</v>
      </c>
      <c r="D154" s="115">
        <v>2000</v>
      </c>
      <c r="E154" s="116"/>
      <c r="F154" s="116"/>
      <c r="G154" s="116"/>
      <c r="H154" s="116"/>
      <c r="I154" s="160"/>
      <c r="J154" s="136"/>
      <c r="K154" s="116"/>
      <c r="L154" s="116"/>
      <c r="M154" s="160"/>
      <c r="N154" s="172">
        <f t="shared" si="26"/>
        <v>123433.03</v>
      </c>
    </row>
    <row r="155" s="3" customFormat="1" spans="1:14">
      <c r="A155" s="112">
        <f t="shared" si="27"/>
        <v>53</v>
      </c>
      <c r="B155" s="113" t="s">
        <v>160</v>
      </c>
      <c r="C155" s="128" t="s">
        <v>274</v>
      </c>
      <c r="D155" s="115">
        <v>2600</v>
      </c>
      <c r="E155" s="116"/>
      <c r="F155" s="116"/>
      <c r="G155" s="116"/>
      <c r="H155" s="116"/>
      <c r="I155" s="160"/>
      <c r="J155" s="136"/>
      <c r="K155" s="116"/>
      <c r="L155" s="116"/>
      <c r="M155" s="160"/>
      <c r="N155" s="172">
        <f t="shared" si="26"/>
        <v>126033.03</v>
      </c>
    </row>
    <row r="156" s="3" customFormat="1" spans="1:14">
      <c r="A156" s="112">
        <f t="shared" si="27"/>
        <v>54</v>
      </c>
      <c r="B156" s="113" t="s">
        <v>160</v>
      </c>
      <c r="C156" s="128" t="s">
        <v>275</v>
      </c>
      <c r="D156" s="115">
        <v>3000</v>
      </c>
      <c r="E156" s="116"/>
      <c r="F156" s="116"/>
      <c r="G156" s="116"/>
      <c r="H156" s="116"/>
      <c r="I156" s="160"/>
      <c r="J156" s="136"/>
      <c r="K156" s="116"/>
      <c r="L156" s="116"/>
      <c r="M156" s="160"/>
      <c r="N156" s="172">
        <f t="shared" si="26"/>
        <v>129033.03</v>
      </c>
    </row>
    <row r="157" s="3" customFormat="1" spans="1:14">
      <c r="A157" s="112">
        <f t="shared" si="27"/>
        <v>55</v>
      </c>
      <c r="B157" s="113" t="s">
        <v>160</v>
      </c>
      <c r="C157" s="128" t="s">
        <v>276</v>
      </c>
      <c r="D157" s="115">
        <v>1000</v>
      </c>
      <c r="E157" s="116"/>
      <c r="F157" s="116"/>
      <c r="G157" s="116"/>
      <c r="H157" s="116"/>
      <c r="I157" s="160"/>
      <c r="J157" s="136"/>
      <c r="K157" s="116"/>
      <c r="L157" s="116"/>
      <c r="M157" s="160"/>
      <c r="N157" s="172">
        <f t="shared" si="26"/>
        <v>130033.03</v>
      </c>
    </row>
    <row r="158" s="3" customFormat="1" spans="1:14">
      <c r="A158" s="112">
        <f t="shared" si="27"/>
        <v>56</v>
      </c>
      <c r="B158" s="113" t="s">
        <v>160</v>
      </c>
      <c r="C158" s="128" t="s">
        <v>268</v>
      </c>
      <c r="D158" s="115">
        <v>1200</v>
      </c>
      <c r="E158" s="116"/>
      <c r="F158" s="116"/>
      <c r="G158" s="116"/>
      <c r="H158" s="116"/>
      <c r="I158" s="160"/>
      <c r="J158" s="136"/>
      <c r="K158" s="116"/>
      <c r="L158" s="116"/>
      <c r="M158" s="160"/>
      <c r="N158" s="172">
        <f t="shared" si="26"/>
        <v>131233.03</v>
      </c>
    </row>
    <row r="159" s="3" customFormat="1" spans="1:14">
      <c r="A159" s="112">
        <f t="shared" si="27"/>
        <v>57</v>
      </c>
      <c r="B159" s="113" t="s">
        <v>160</v>
      </c>
      <c r="C159" s="128" t="s">
        <v>277</v>
      </c>
      <c r="D159" s="115">
        <v>6000</v>
      </c>
      <c r="E159" s="116"/>
      <c r="F159" s="116"/>
      <c r="G159" s="116"/>
      <c r="H159" s="116"/>
      <c r="I159" s="160"/>
      <c r="J159" s="136"/>
      <c r="K159" s="116"/>
      <c r="L159" s="116"/>
      <c r="M159" s="160"/>
      <c r="N159" s="172">
        <f t="shared" si="26"/>
        <v>137233.03</v>
      </c>
    </row>
    <row r="160" s="3" customFormat="1" spans="1:14">
      <c r="A160" s="112">
        <f t="shared" si="27"/>
        <v>58</v>
      </c>
      <c r="B160" s="113" t="s">
        <v>160</v>
      </c>
      <c r="C160" s="128" t="s">
        <v>278</v>
      </c>
      <c r="D160" s="115">
        <v>2000</v>
      </c>
      <c r="E160" s="116"/>
      <c r="F160" s="116"/>
      <c r="G160" s="116"/>
      <c r="H160" s="116"/>
      <c r="I160" s="160"/>
      <c r="J160" s="136"/>
      <c r="K160" s="116"/>
      <c r="L160" s="116"/>
      <c r="M160" s="160"/>
      <c r="N160" s="172">
        <f t="shared" si="26"/>
        <v>139233.03</v>
      </c>
    </row>
    <row r="161" s="3" customFormat="1" spans="1:14">
      <c r="A161" s="112">
        <f t="shared" si="27"/>
        <v>59</v>
      </c>
      <c r="B161" s="113" t="s">
        <v>160</v>
      </c>
      <c r="C161" s="128" t="s">
        <v>279</v>
      </c>
      <c r="D161" s="115">
        <v>800</v>
      </c>
      <c r="E161" s="116"/>
      <c r="F161" s="116"/>
      <c r="G161" s="116"/>
      <c r="H161" s="116"/>
      <c r="I161" s="160"/>
      <c r="J161" s="136"/>
      <c r="K161" s="116"/>
      <c r="L161" s="116"/>
      <c r="M161" s="160"/>
      <c r="N161" s="172">
        <f t="shared" si="26"/>
        <v>140033.03</v>
      </c>
    </row>
    <row r="162" s="3" customFormat="1" spans="1:14">
      <c r="A162" s="112">
        <f t="shared" si="27"/>
        <v>60</v>
      </c>
      <c r="B162" s="113" t="s">
        <v>160</v>
      </c>
      <c r="C162" s="128" t="s">
        <v>280</v>
      </c>
      <c r="D162" s="115">
        <v>2000</v>
      </c>
      <c r="E162" s="116"/>
      <c r="F162" s="116"/>
      <c r="G162" s="116"/>
      <c r="H162" s="116"/>
      <c r="I162" s="160"/>
      <c r="J162" s="136"/>
      <c r="K162" s="116"/>
      <c r="L162" s="116"/>
      <c r="M162" s="160"/>
      <c r="N162" s="172">
        <f t="shared" si="26"/>
        <v>142033.03</v>
      </c>
    </row>
    <row r="163" s="3" customFormat="1" spans="1:14">
      <c r="A163" s="112">
        <f t="shared" si="27"/>
        <v>61</v>
      </c>
      <c r="B163" s="113" t="s">
        <v>163</v>
      </c>
      <c r="C163" s="128" t="s">
        <v>281</v>
      </c>
      <c r="D163" s="115">
        <v>600</v>
      </c>
      <c r="E163" s="116"/>
      <c r="F163" s="116"/>
      <c r="G163" s="116"/>
      <c r="H163" s="116"/>
      <c r="I163" s="160"/>
      <c r="J163" s="136"/>
      <c r="K163" s="116"/>
      <c r="L163" s="116"/>
      <c r="M163" s="160"/>
      <c r="N163" s="172">
        <f t="shared" si="26"/>
        <v>142633.03</v>
      </c>
    </row>
    <row r="164" s="3" customFormat="1" spans="1:14">
      <c r="A164" s="112">
        <f t="shared" si="27"/>
        <v>62</v>
      </c>
      <c r="B164" s="113" t="s">
        <v>163</v>
      </c>
      <c r="C164" s="128" t="s">
        <v>282</v>
      </c>
      <c r="D164" s="115">
        <v>4000</v>
      </c>
      <c r="E164" s="116"/>
      <c r="F164" s="116"/>
      <c r="G164" s="116"/>
      <c r="H164" s="116"/>
      <c r="I164" s="160"/>
      <c r="J164" s="136"/>
      <c r="K164" s="116"/>
      <c r="L164" s="116"/>
      <c r="M164" s="160"/>
      <c r="N164" s="172">
        <f t="shared" si="26"/>
        <v>146633.03</v>
      </c>
    </row>
    <row r="165" s="3" customFormat="1" spans="1:14">
      <c r="A165" s="112">
        <f t="shared" si="27"/>
        <v>63</v>
      </c>
      <c r="B165" s="113" t="s">
        <v>163</v>
      </c>
      <c r="C165" s="128" t="s">
        <v>283</v>
      </c>
      <c r="D165" s="115">
        <v>1200</v>
      </c>
      <c r="E165" s="116"/>
      <c r="F165" s="116"/>
      <c r="G165" s="116"/>
      <c r="H165" s="116"/>
      <c r="I165" s="160"/>
      <c r="J165" s="136"/>
      <c r="K165" s="116"/>
      <c r="L165" s="116"/>
      <c r="M165" s="160"/>
      <c r="N165" s="172">
        <f t="shared" si="26"/>
        <v>147833.03</v>
      </c>
    </row>
    <row r="166" s="3" customFormat="1" spans="1:14">
      <c r="A166" s="112">
        <f t="shared" si="27"/>
        <v>64</v>
      </c>
      <c r="B166" s="113" t="s">
        <v>163</v>
      </c>
      <c r="C166" s="128" t="s">
        <v>284</v>
      </c>
      <c r="D166" s="115">
        <v>2000</v>
      </c>
      <c r="E166" s="116"/>
      <c r="F166" s="116"/>
      <c r="G166" s="116"/>
      <c r="H166" s="116"/>
      <c r="I166" s="160"/>
      <c r="J166" s="136"/>
      <c r="K166" s="116"/>
      <c r="L166" s="116"/>
      <c r="M166" s="160"/>
      <c r="N166" s="172">
        <f t="shared" si="26"/>
        <v>149833.03</v>
      </c>
    </row>
    <row r="167" s="3" customFormat="1" spans="1:14">
      <c r="A167" s="112">
        <f t="shared" si="27"/>
        <v>65</v>
      </c>
      <c r="B167" s="113" t="s">
        <v>163</v>
      </c>
      <c r="C167" s="184" t="s">
        <v>58</v>
      </c>
      <c r="D167" s="115">
        <v>2000</v>
      </c>
      <c r="E167" s="116"/>
      <c r="F167" s="116"/>
      <c r="G167" s="116"/>
      <c r="H167" s="116"/>
      <c r="I167" s="160"/>
      <c r="J167" s="136"/>
      <c r="K167" s="116"/>
      <c r="L167" s="116"/>
      <c r="M167" s="160"/>
      <c r="N167" s="172">
        <f t="shared" ref="N167:N223" si="28">N166+SUM(D167:I167)-SUM(J167:M167)</f>
        <v>151833.03</v>
      </c>
    </row>
    <row r="168" s="3" customFormat="1" spans="1:14">
      <c r="A168" s="112">
        <f t="shared" ref="A168:A223" si="29">A167+1</f>
        <v>66</v>
      </c>
      <c r="B168" s="113" t="s">
        <v>163</v>
      </c>
      <c r="C168" s="128" t="s">
        <v>285</v>
      </c>
      <c r="D168" s="115">
        <v>1600</v>
      </c>
      <c r="E168" s="116"/>
      <c r="F168" s="116"/>
      <c r="G168" s="116"/>
      <c r="H168" s="116"/>
      <c r="I168" s="160"/>
      <c r="J168" s="136"/>
      <c r="K168" s="116"/>
      <c r="L168" s="116"/>
      <c r="M168" s="160"/>
      <c r="N168" s="172">
        <f t="shared" si="28"/>
        <v>153433.03</v>
      </c>
    </row>
    <row r="169" s="3" customFormat="1" spans="1:14">
      <c r="A169" s="112">
        <f t="shared" si="29"/>
        <v>67</v>
      </c>
      <c r="B169" s="113" t="s">
        <v>163</v>
      </c>
      <c r="C169" s="128" t="s">
        <v>286</v>
      </c>
      <c r="D169" s="115">
        <v>2000</v>
      </c>
      <c r="E169" s="116"/>
      <c r="F169" s="116"/>
      <c r="G169" s="116"/>
      <c r="H169" s="116"/>
      <c r="I169" s="160"/>
      <c r="J169" s="136"/>
      <c r="K169" s="116"/>
      <c r="L169" s="116"/>
      <c r="M169" s="160"/>
      <c r="N169" s="172">
        <f t="shared" si="28"/>
        <v>155433.03</v>
      </c>
    </row>
    <row r="170" s="3" customFormat="1" spans="1:14">
      <c r="A170" s="112">
        <f t="shared" si="29"/>
        <v>68</v>
      </c>
      <c r="B170" s="113" t="s">
        <v>163</v>
      </c>
      <c r="C170" s="128" t="s">
        <v>287</v>
      </c>
      <c r="D170" s="115">
        <v>2000</v>
      </c>
      <c r="E170" s="116"/>
      <c r="F170" s="116"/>
      <c r="G170" s="116"/>
      <c r="H170" s="116"/>
      <c r="I170" s="160"/>
      <c r="J170" s="136"/>
      <c r="K170" s="116"/>
      <c r="L170" s="116"/>
      <c r="M170" s="160"/>
      <c r="N170" s="172">
        <f t="shared" si="28"/>
        <v>157433.03</v>
      </c>
    </row>
    <row r="171" s="3" customFormat="1" spans="1:14">
      <c r="A171" s="112">
        <f t="shared" si="29"/>
        <v>69</v>
      </c>
      <c r="B171" s="113" t="s">
        <v>163</v>
      </c>
      <c r="C171" s="128" t="s">
        <v>288</v>
      </c>
      <c r="D171" s="115">
        <v>2000</v>
      </c>
      <c r="E171" s="116"/>
      <c r="F171" s="116"/>
      <c r="G171" s="116"/>
      <c r="H171" s="116"/>
      <c r="I171" s="160"/>
      <c r="J171" s="136"/>
      <c r="K171" s="116"/>
      <c r="L171" s="116"/>
      <c r="M171" s="160"/>
      <c r="N171" s="172">
        <f t="shared" si="28"/>
        <v>159433.03</v>
      </c>
    </row>
    <row r="172" s="3" customFormat="1" spans="1:14">
      <c r="A172" s="112">
        <f t="shared" si="29"/>
        <v>70</v>
      </c>
      <c r="B172" s="113" t="s">
        <v>163</v>
      </c>
      <c r="C172" s="128" t="s">
        <v>289</v>
      </c>
      <c r="D172" s="115">
        <v>2600</v>
      </c>
      <c r="E172" s="116"/>
      <c r="F172" s="116"/>
      <c r="G172" s="116"/>
      <c r="H172" s="116"/>
      <c r="I172" s="160"/>
      <c r="J172" s="136"/>
      <c r="K172" s="116"/>
      <c r="L172" s="116"/>
      <c r="M172" s="160"/>
      <c r="N172" s="172">
        <f t="shared" si="28"/>
        <v>162033.03</v>
      </c>
    </row>
    <row r="173" s="3" customFormat="1" spans="1:14">
      <c r="A173" s="112">
        <f t="shared" si="29"/>
        <v>71</v>
      </c>
      <c r="B173" s="113" t="s">
        <v>163</v>
      </c>
      <c r="C173" s="128" t="s">
        <v>290</v>
      </c>
      <c r="D173" s="115">
        <v>1200</v>
      </c>
      <c r="E173" s="116"/>
      <c r="F173" s="116"/>
      <c r="G173" s="116"/>
      <c r="H173" s="116"/>
      <c r="I173" s="160"/>
      <c r="J173" s="136"/>
      <c r="K173" s="116"/>
      <c r="L173" s="116"/>
      <c r="M173" s="160"/>
      <c r="N173" s="172">
        <f t="shared" si="28"/>
        <v>163233.03</v>
      </c>
    </row>
    <row r="174" s="3" customFormat="1" spans="1:14">
      <c r="A174" s="112">
        <f t="shared" si="29"/>
        <v>72</v>
      </c>
      <c r="B174" s="113" t="s">
        <v>163</v>
      </c>
      <c r="C174" s="128" t="s">
        <v>291</v>
      </c>
      <c r="D174" s="115">
        <v>400</v>
      </c>
      <c r="E174" s="116"/>
      <c r="F174" s="116"/>
      <c r="G174" s="116"/>
      <c r="H174" s="116"/>
      <c r="I174" s="160"/>
      <c r="J174" s="136"/>
      <c r="K174" s="116"/>
      <c r="L174" s="116"/>
      <c r="M174" s="160"/>
      <c r="N174" s="172">
        <f t="shared" si="28"/>
        <v>163633.03</v>
      </c>
    </row>
    <row r="175" s="3" customFormat="1" spans="1:14">
      <c r="A175" s="112">
        <f t="shared" si="29"/>
        <v>73</v>
      </c>
      <c r="B175" s="113" t="s">
        <v>163</v>
      </c>
      <c r="C175" s="128" t="s">
        <v>292</v>
      </c>
      <c r="D175" s="115">
        <v>2000</v>
      </c>
      <c r="E175" s="116"/>
      <c r="F175" s="116"/>
      <c r="G175" s="116"/>
      <c r="H175" s="116"/>
      <c r="I175" s="160"/>
      <c r="J175" s="136"/>
      <c r="K175" s="116"/>
      <c r="L175" s="116"/>
      <c r="M175" s="160"/>
      <c r="N175" s="172">
        <f t="shared" si="28"/>
        <v>165633.03</v>
      </c>
    </row>
    <row r="176" s="3" customFormat="1" spans="1:14">
      <c r="A176" s="112">
        <f t="shared" si="29"/>
        <v>74</v>
      </c>
      <c r="B176" s="113" t="s">
        <v>163</v>
      </c>
      <c r="C176" s="128" t="s">
        <v>293</v>
      </c>
      <c r="D176" s="115">
        <v>600</v>
      </c>
      <c r="E176" s="116"/>
      <c r="F176" s="116"/>
      <c r="G176" s="116"/>
      <c r="H176" s="116"/>
      <c r="I176" s="160"/>
      <c r="J176" s="136"/>
      <c r="K176" s="116"/>
      <c r="L176" s="116"/>
      <c r="M176" s="160"/>
      <c r="N176" s="172">
        <f t="shared" si="28"/>
        <v>166233.03</v>
      </c>
    </row>
    <row r="177" s="3" customFormat="1" spans="1:14">
      <c r="A177" s="112">
        <f t="shared" si="29"/>
        <v>75</v>
      </c>
      <c r="B177" s="113" t="s">
        <v>163</v>
      </c>
      <c r="C177" s="128" t="s">
        <v>294</v>
      </c>
      <c r="D177" s="115">
        <v>400</v>
      </c>
      <c r="E177" s="116"/>
      <c r="F177" s="116"/>
      <c r="G177" s="116"/>
      <c r="H177" s="116"/>
      <c r="I177" s="160"/>
      <c r="J177" s="136"/>
      <c r="K177" s="116"/>
      <c r="L177" s="116"/>
      <c r="M177" s="160"/>
      <c r="N177" s="172">
        <f t="shared" si="28"/>
        <v>166633.03</v>
      </c>
    </row>
    <row r="178" s="3" customFormat="1" spans="1:14">
      <c r="A178" s="112">
        <f t="shared" si="29"/>
        <v>76</v>
      </c>
      <c r="B178" s="113" t="s">
        <v>163</v>
      </c>
      <c r="C178" s="128" t="s">
        <v>295</v>
      </c>
      <c r="D178" s="115">
        <v>2400</v>
      </c>
      <c r="E178" s="116"/>
      <c r="F178" s="116"/>
      <c r="G178" s="116"/>
      <c r="H178" s="116"/>
      <c r="I178" s="160"/>
      <c r="J178" s="136"/>
      <c r="K178" s="116"/>
      <c r="L178" s="116"/>
      <c r="M178" s="160"/>
      <c r="N178" s="172">
        <f t="shared" si="28"/>
        <v>169033.03</v>
      </c>
    </row>
    <row r="179" s="3" customFormat="1" spans="1:14">
      <c r="A179" s="112">
        <f t="shared" si="29"/>
        <v>77</v>
      </c>
      <c r="B179" s="113" t="s">
        <v>163</v>
      </c>
      <c r="C179" s="128" t="s">
        <v>296</v>
      </c>
      <c r="D179" s="115">
        <v>3200</v>
      </c>
      <c r="E179" s="116"/>
      <c r="F179" s="116"/>
      <c r="G179" s="116"/>
      <c r="H179" s="116"/>
      <c r="I179" s="160"/>
      <c r="J179" s="136"/>
      <c r="K179" s="116"/>
      <c r="L179" s="116"/>
      <c r="M179" s="160"/>
      <c r="N179" s="172">
        <f t="shared" si="28"/>
        <v>172233.03</v>
      </c>
    </row>
    <row r="180" s="3" customFormat="1" spans="1:14">
      <c r="A180" s="112">
        <f t="shared" si="29"/>
        <v>78</v>
      </c>
      <c r="B180" s="113" t="s">
        <v>163</v>
      </c>
      <c r="C180" s="128" t="s">
        <v>297</v>
      </c>
      <c r="D180" s="115">
        <v>6000</v>
      </c>
      <c r="E180" s="116"/>
      <c r="F180" s="116"/>
      <c r="G180" s="116"/>
      <c r="H180" s="116"/>
      <c r="I180" s="160"/>
      <c r="J180" s="136"/>
      <c r="K180" s="116"/>
      <c r="L180" s="116"/>
      <c r="M180" s="160"/>
      <c r="N180" s="172">
        <f t="shared" si="28"/>
        <v>178233.03</v>
      </c>
    </row>
    <row r="181" s="3" customFormat="1" spans="1:14">
      <c r="A181" s="112">
        <f t="shared" si="29"/>
        <v>79</v>
      </c>
      <c r="B181" s="113" t="s">
        <v>163</v>
      </c>
      <c r="C181" s="128" t="s">
        <v>298</v>
      </c>
      <c r="D181" s="115">
        <v>2000</v>
      </c>
      <c r="E181" s="116"/>
      <c r="F181" s="116"/>
      <c r="G181" s="116"/>
      <c r="H181" s="116"/>
      <c r="I181" s="160"/>
      <c r="J181" s="136"/>
      <c r="K181" s="116"/>
      <c r="L181" s="116"/>
      <c r="M181" s="160"/>
      <c r="N181" s="172">
        <f t="shared" si="28"/>
        <v>180233.03</v>
      </c>
    </row>
    <row r="182" s="3" customFormat="1" spans="1:14">
      <c r="A182" s="112">
        <f t="shared" si="29"/>
        <v>80</v>
      </c>
      <c r="B182" s="113" t="s">
        <v>163</v>
      </c>
      <c r="C182" s="128" t="s">
        <v>299</v>
      </c>
      <c r="D182" s="115">
        <v>3600</v>
      </c>
      <c r="E182" s="116"/>
      <c r="F182" s="116"/>
      <c r="G182" s="116"/>
      <c r="H182" s="116"/>
      <c r="I182" s="160"/>
      <c r="J182" s="136"/>
      <c r="K182" s="116"/>
      <c r="L182" s="116"/>
      <c r="M182" s="160"/>
      <c r="N182" s="172">
        <f t="shared" si="28"/>
        <v>183833.03</v>
      </c>
    </row>
    <row r="183" s="3" customFormat="1" spans="1:14">
      <c r="A183" s="112">
        <f t="shared" si="29"/>
        <v>81</v>
      </c>
      <c r="B183" s="113" t="s">
        <v>163</v>
      </c>
      <c r="C183" s="128" t="s">
        <v>300</v>
      </c>
      <c r="D183" s="115">
        <v>2000</v>
      </c>
      <c r="E183" s="116"/>
      <c r="F183" s="116"/>
      <c r="G183" s="116"/>
      <c r="H183" s="116"/>
      <c r="I183" s="160"/>
      <c r="J183" s="136"/>
      <c r="K183" s="116"/>
      <c r="L183" s="116"/>
      <c r="M183" s="160"/>
      <c r="N183" s="172">
        <f t="shared" si="28"/>
        <v>185833.03</v>
      </c>
    </row>
    <row r="184" s="3" customFormat="1" spans="1:14">
      <c r="A184" s="112">
        <f t="shared" si="29"/>
        <v>82</v>
      </c>
      <c r="B184" s="113" t="s">
        <v>163</v>
      </c>
      <c r="C184" s="128" t="s">
        <v>301</v>
      </c>
      <c r="D184" s="115">
        <v>800</v>
      </c>
      <c r="E184" s="116"/>
      <c r="F184" s="116"/>
      <c r="G184" s="116"/>
      <c r="H184" s="116"/>
      <c r="I184" s="160"/>
      <c r="J184" s="136"/>
      <c r="K184" s="116"/>
      <c r="L184" s="116"/>
      <c r="M184" s="160"/>
      <c r="N184" s="172">
        <f t="shared" si="28"/>
        <v>186633.03</v>
      </c>
    </row>
    <row r="185" s="3" customFormat="1" spans="1:14">
      <c r="A185" s="112">
        <f t="shared" si="29"/>
        <v>83</v>
      </c>
      <c r="B185" s="113" t="s">
        <v>163</v>
      </c>
      <c r="C185" s="128" t="s">
        <v>302</v>
      </c>
      <c r="D185" s="115">
        <v>800</v>
      </c>
      <c r="E185" s="116"/>
      <c r="F185" s="116"/>
      <c r="G185" s="116"/>
      <c r="H185" s="116"/>
      <c r="I185" s="160"/>
      <c r="J185" s="136"/>
      <c r="K185" s="116"/>
      <c r="L185" s="116"/>
      <c r="M185" s="160"/>
      <c r="N185" s="172">
        <f t="shared" si="28"/>
        <v>187433.03</v>
      </c>
    </row>
    <row r="186" s="3" customFormat="1" spans="1:14">
      <c r="A186" s="112">
        <f t="shared" si="29"/>
        <v>84</v>
      </c>
      <c r="B186" s="113" t="s">
        <v>163</v>
      </c>
      <c r="C186" s="128" t="s">
        <v>303</v>
      </c>
      <c r="D186" s="115">
        <v>600</v>
      </c>
      <c r="E186" s="116"/>
      <c r="F186" s="116"/>
      <c r="G186" s="116"/>
      <c r="H186" s="116"/>
      <c r="I186" s="160"/>
      <c r="J186" s="136"/>
      <c r="K186" s="116"/>
      <c r="L186" s="116"/>
      <c r="M186" s="160"/>
      <c r="N186" s="172">
        <f t="shared" si="28"/>
        <v>188033.03</v>
      </c>
    </row>
    <row r="187" s="3" customFormat="1" spans="1:14">
      <c r="A187" s="112">
        <f t="shared" si="29"/>
        <v>85</v>
      </c>
      <c r="B187" s="113" t="s">
        <v>165</v>
      </c>
      <c r="C187" s="128" t="s">
        <v>304</v>
      </c>
      <c r="D187" s="115">
        <v>1000</v>
      </c>
      <c r="E187" s="116"/>
      <c r="F187" s="116"/>
      <c r="G187" s="116"/>
      <c r="H187" s="116"/>
      <c r="I187" s="160"/>
      <c r="J187" s="136"/>
      <c r="K187" s="116"/>
      <c r="L187" s="116"/>
      <c r="M187" s="160"/>
      <c r="N187" s="172">
        <f t="shared" si="28"/>
        <v>189033.03</v>
      </c>
    </row>
    <row r="188" s="3" customFormat="1" spans="1:14">
      <c r="A188" s="112">
        <f t="shared" si="29"/>
        <v>86</v>
      </c>
      <c r="B188" s="113" t="s">
        <v>165</v>
      </c>
      <c r="C188" s="128" t="s">
        <v>305</v>
      </c>
      <c r="D188" s="115">
        <v>2000</v>
      </c>
      <c r="E188" s="116"/>
      <c r="F188" s="116"/>
      <c r="G188" s="116"/>
      <c r="H188" s="116"/>
      <c r="I188" s="160"/>
      <c r="J188" s="136"/>
      <c r="K188" s="116"/>
      <c r="L188" s="116"/>
      <c r="M188" s="160"/>
      <c r="N188" s="172">
        <f t="shared" si="28"/>
        <v>191033.03</v>
      </c>
    </row>
    <row r="189" s="3" customFormat="1" spans="1:14">
      <c r="A189" s="112">
        <f t="shared" si="29"/>
        <v>87</v>
      </c>
      <c r="B189" s="113" t="s">
        <v>165</v>
      </c>
      <c r="C189" s="128" t="s">
        <v>306</v>
      </c>
      <c r="D189" s="115">
        <v>1600</v>
      </c>
      <c r="E189" s="116"/>
      <c r="F189" s="116"/>
      <c r="G189" s="116"/>
      <c r="H189" s="116"/>
      <c r="I189" s="160"/>
      <c r="J189" s="136"/>
      <c r="K189" s="116"/>
      <c r="L189" s="116"/>
      <c r="M189" s="160"/>
      <c r="N189" s="172">
        <f t="shared" si="28"/>
        <v>192633.03</v>
      </c>
    </row>
    <row r="190" s="3" customFormat="1" spans="1:14">
      <c r="A190" s="112">
        <f t="shared" si="29"/>
        <v>88</v>
      </c>
      <c r="B190" s="113" t="s">
        <v>165</v>
      </c>
      <c r="C190" s="128" t="s">
        <v>307</v>
      </c>
      <c r="D190" s="115">
        <v>400</v>
      </c>
      <c r="E190" s="116"/>
      <c r="F190" s="116"/>
      <c r="G190" s="116"/>
      <c r="H190" s="116"/>
      <c r="I190" s="160"/>
      <c r="J190" s="136"/>
      <c r="K190" s="116"/>
      <c r="L190" s="116"/>
      <c r="M190" s="160"/>
      <c r="N190" s="172">
        <f t="shared" si="28"/>
        <v>193033.03</v>
      </c>
    </row>
    <row r="191" s="3" customFormat="1" spans="1:14">
      <c r="A191" s="112">
        <f t="shared" si="29"/>
        <v>89</v>
      </c>
      <c r="B191" s="113" t="s">
        <v>165</v>
      </c>
      <c r="C191" s="128" t="s">
        <v>308</v>
      </c>
      <c r="D191" s="115">
        <v>600</v>
      </c>
      <c r="E191" s="116"/>
      <c r="F191" s="116"/>
      <c r="G191" s="116"/>
      <c r="H191" s="116"/>
      <c r="I191" s="160"/>
      <c r="J191" s="136"/>
      <c r="K191" s="116"/>
      <c r="L191" s="116"/>
      <c r="M191" s="160"/>
      <c r="N191" s="172">
        <f t="shared" si="28"/>
        <v>193633.03</v>
      </c>
    </row>
    <row r="192" s="3" customFormat="1" spans="1:14">
      <c r="A192" s="112">
        <f t="shared" si="29"/>
        <v>90</v>
      </c>
      <c r="B192" s="113" t="s">
        <v>165</v>
      </c>
      <c r="C192" s="128" t="s">
        <v>309</v>
      </c>
      <c r="D192" s="115">
        <v>2000</v>
      </c>
      <c r="E192" s="116"/>
      <c r="F192" s="116"/>
      <c r="G192" s="116"/>
      <c r="H192" s="116"/>
      <c r="I192" s="160"/>
      <c r="J192" s="136"/>
      <c r="K192" s="116"/>
      <c r="L192" s="116"/>
      <c r="M192" s="160"/>
      <c r="N192" s="172">
        <f t="shared" si="28"/>
        <v>195633.03</v>
      </c>
    </row>
    <row r="193" s="3" customFormat="1" spans="1:14">
      <c r="A193" s="112">
        <f t="shared" si="29"/>
        <v>91</v>
      </c>
      <c r="B193" s="113" t="s">
        <v>165</v>
      </c>
      <c r="C193" s="128" t="s">
        <v>310</v>
      </c>
      <c r="D193" s="115">
        <v>600</v>
      </c>
      <c r="E193" s="116"/>
      <c r="F193" s="116"/>
      <c r="G193" s="116"/>
      <c r="H193" s="116"/>
      <c r="I193" s="160"/>
      <c r="J193" s="136"/>
      <c r="K193" s="116"/>
      <c r="L193" s="116"/>
      <c r="M193" s="160"/>
      <c r="N193" s="172">
        <f t="shared" si="28"/>
        <v>196233.03</v>
      </c>
    </row>
    <row r="194" s="3" customFormat="1" spans="1:14">
      <c r="A194" s="112">
        <f t="shared" si="29"/>
        <v>92</v>
      </c>
      <c r="B194" s="113" t="s">
        <v>165</v>
      </c>
      <c r="C194" s="128" t="s">
        <v>311</v>
      </c>
      <c r="D194" s="115">
        <v>1000</v>
      </c>
      <c r="E194" s="116"/>
      <c r="F194" s="116"/>
      <c r="G194" s="116"/>
      <c r="H194" s="116"/>
      <c r="I194" s="160"/>
      <c r="J194" s="136"/>
      <c r="K194" s="116"/>
      <c r="L194" s="116"/>
      <c r="M194" s="160"/>
      <c r="N194" s="172">
        <f t="shared" si="28"/>
        <v>197233.03</v>
      </c>
    </row>
    <row r="195" s="3" customFormat="1" spans="1:14">
      <c r="A195" s="112">
        <f t="shared" si="29"/>
        <v>93</v>
      </c>
      <c r="B195" s="113" t="s">
        <v>165</v>
      </c>
      <c r="C195" s="128" t="s">
        <v>312</v>
      </c>
      <c r="D195" s="115">
        <v>600</v>
      </c>
      <c r="E195" s="116"/>
      <c r="F195" s="116"/>
      <c r="G195" s="116"/>
      <c r="H195" s="116"/>
      <c r="I195" s="160"/>
      <c r="J195" s="136"/>
      <c r="K195" s="116"/>
      <c r="L195" s="116"/>
      <c r="M195" s="160"/>
      <c r="N195" s="172">
        <f t="shared" si="28"/>
        <v>197833.03</v>
      </c>
    </row>
    <row r="196" s="3" customFormat="1" spans="1:14">
      <c r="A196" s="112">
        <f t="shared" si="29"/>
        <v>94</v>
      </c>
      <c r="B196" s="113" t="s">
        <v>165</v>
      </c>
      <c r="C196" s="128" t="s">
        <v>313</v>
      </c>
      <c r="D196" s="115">
        <v>400</v>
      </c>
      <c r="E196" s="116"/>
      <c r="F196" s="116"/>
      <c r="G196" s="116"/>
      <c r="H196" s="116"/>
      <c r="I196" s="160"/>
      <c r="J196" s="136"/>
      <c r="K196" s="116"/>
      <c r="L196" s="116"/>
      <c r="M196" s="160"/>
      <c r="N196" s="172">
        <f t="shared" si="28"/>
        <v>198233.03</v>
      </c>
    </row>
    <row r="197" s="3" customFormat="1" spans="1:14">
      <c r="A197" s="112">
        <f t="shared" si="29"/>
        <v>95</v>
      </c>
      <c r="B197" s="113" t="s">
        <v>165</v>
      </c>
      <c r="C197" s="128" t="s">
        <v>314</v>
      </c>
      <c r="D197" s="115">
        <v>400</v>
      </c>
      <c r="E197" s="116"/>
      <c r="F197" s="116"/>
      <c r="G197" s="116"/>
      <c r="H197" s="116"/>
      <c r="I197" s="160"/>
      <c r="J197" s="136"/>
      <c r="K197" s="116"/>
      <c r="L197" s="116"/>
      <c r="M197" s="160"/>
      <c r="N197" s="172">
        <f t="shared" si="28"/>
        <v>198633.03</v>
      </c>
    </row>
    <row r="198" s="3" customFormat="1" spans="1:14">
      <c r="A198" s="112">
        <f t="shared" si="29"/>
        <v>96</v>
      </c>
      <c r="B198" s="113" t="s">
        <v>165</v>
      </c>
      <c r="C198" s="128" t="s">
        <v>315</v>
      </c>
      <c r="D198" s="115">
        <v>2000</v>
      </c>
      <c r="E198" s="116"/>
      <c r="F198" s="116"/>
      <c r="G198" s="116"/>
      <c r="H198" s="116"/>
      <c r="I198" s="160"/>
      <c r="J198" s="136"/>
      <c r="K198" s="116"/>
      <c r="L198" s="116"/>
      <c r="M198" s="160"/>
      <c r="N198" s="172">
        <f t="shared" si="28"/>
        <v>200633.03</v>
      </c>
    </row>
    <row r="199" s="3" customFormat="1" spans="1:14">
      <c r="A199" s="112">
        <f t="shared" si="29"/>
        <v>97</v>
      </c>
      <c r="B199" s="113" t="s">
        <v>165</v>
      </c>
      <c r="C199" s="128" t="s">
        <v>316</v>
      </c>
      <c r="D199" s="115">
        <v>1200</v>
      </c>
      <c r="E199" s="116"/>
      <c r="F199" s="116"/>
      <c r="G199" s="116"/>
      <c r="H199" s="116"/>
      <c r="I199" s="160"/>
      <c r="J199" s="136"/>
      <c r="K199" s="116"/>
      <c r="L199" s="116"/>
      <c r="M199" s="160"/>
      <c r="N199" s="172">
        <f t="shared" si="28"/>
        <v>201833.03</v>
      </c>
    </row>
    <row r="200" s="3" customFormat="1" spans="1:14">
      <c r="A200" s="112">
        <f t="shared" si="29"/>
        <v>98</v>
      </c>
      <c r="B200" s="113" t="s">
        <v>165</v>
      </c>
      <c r="C200" s="128" t="s">
        <v>317</v>
      </c>
      <c r="D200" s="115">
        <v>6600</v>
      </c>
      <c r="E200" s="116"/>
      <c r="F200" s="116"/>
      <c r="G200" s="116"/>
      <c r="H200" s="116"/>
      <c r="I200" s="160"/>
      <c r="J200" s="136"/>
      <c r="K200" s="116"/>
      <c r="L200" s="116"/>
      <c r="M200" s="160"/>
      <c r="N200" s="172">
        <f t="shared" si="28"/>
        <v>208433.03</v>
      </c>
    </row>
    <row r="201" s="3" customFormat="1" spans="1:14">
      <c r="A201" s="112">
        <f t="shared" si="29"/>
        <v>99</v>
      </c>
      <c r="B201" s="113" t="s">
        <v>165</v>
      </c>
      <c r="C201" s="128" t="s">
        <v>318</v>
      </c>
      <c r="D201" s="115">
        <v>2000</v>
      </c>
      <c r="E201" s="116"/>
      <c r="F201" s="116"/>
      <c r="G201" s="116"/>
      <c r="H201" s="116"/>
      <c r="I201" s="160"/>
      <c r="J201" s="136"/>
      <c r="K201" s="116"/>
      <c r="L201" s="116"/>
      <c r="M201" s="160"/>
      <c r="N201" s="172">
        <f t="shared" si="28"/>
        <v>210433.03</v>
      </c>
    </row>
    <row r="202" s="3" customFormat="1" spans="1:14">
      <c r="A202" s="112">
        <f t="shared" si="29"/>
        <v>100</v>
      </c>
      <c r="B202" s="113" t="s">
        <v>167</v>
      </c>
      <c r="C202" s="128" t="s">
        <v>319</v>
      </c>
      <c r="D202" s="115">
        <v>2000</v>
      </c>
      <c r="E202" s="116"/>
      <c r="F202" s="116"/>
      <c r="G202" s="116"/>
      <c r="H202" s="116"/>
      <c r="I202" s="160"/>
      <c r="J202" s="136"/>
      <c r="K202" s="116"/>
      <c r="L202" s="116"/>
      <c r="M202" s="160"/>
      <c r="N202" s="172">
        <f t="shared" si="28"/>
        <v>212433.03</v>
      </c>
    </row>
    <row r="203" s="3" customFormat="1" spans="1:14">
      <c r="A203" s="112">
        <f t="shared" si="29"/>
        <v>101</v>
      </c>
      <c r="B203" s="113" t="s">
        <v>167</v>
      </c>
      <c r="C203" s="128" t="s">
        <v>320</v>
      </c>
      <c r="D203" s="115">
        <v>2000</v>
      </c>
      <c r="E203" s="116"/>
      <c r="F203" s="116"/>
      <c r="G203" s="116"/>
      <c r="H203" s="116"/>
      <c r="I203" s="160"/>
      <c r="J203" s="136"/>
      <c r="K203" s="116"/>
      <c r="L203" s="116"/>
      <c r="M203" s="160"/>
      <c r="N203" s="172">
        <f t="shared" si="28"/>
        <v>214433.03</v>
      </c>
    </row>
    <row r="204" s="3" customFormat="1" spans="1:14">
      <c r="A204" s="112">
        <f t="shared" si="29"/>
        <v>102</v>
      </c>
      <c r="B204" s="113" t="s">
        <v>167</v>
      </c>
      <c r="C204" s="128" t="s">
        <v>321</v>
      </c>
      <c r="D204" s="115">
        <v>2000</v>
      </c>
      <c r="E204" s="116"/>
      <c r="F204" s="116"/>
      <c r="G204" s="116"/>
      <c r="H204" s="116"/>
      <c r="I204" s="160"/>
      <c r="J204" s="136"/>
      <c r="K204" s="116"/>
      <c r="L204" s="116"/>
      <c r="M204" s="160"/>
      <c r="N204" s="172">
        <f t="shared" si="28"/>
        <v>216433.03</v>
      </c>
    </row>
    <row r="205" s="3" customFormat="1" spans="1:14">
      <c r="A205" s="112">
        <f t="shared" si="29"/>
        <v>103</v>
      </c>
      <c r="B205" s="113" t="s">
        <v>167</v>
      </c>
      <c r="C205" s="128" t="s">
        <v>322</v>
      </c>
      <c r="D205" s="115">
        <v>2000</v>
      </c>
      <c r="E205" s="116"/>
      <c r="F205" s="116"/>
      <c r="G205" s="116"/>
      <c r="H205" s="116"/>
      <c r="I205" s="160"/>
      <c r="J205" s="136"/>
      <c r="K205" s="116"/>
      <c r="L205" s="116"/>
      <c r="M205" s="160"/>
      <c r="N205" s="172">
        <f t="shared" si="28"/>
        <v>218433.03</v>
      </c>
    </row>
    <row r="206" s="3" customFormat="1" spans="1:14">
      <c r="A206" s="112">
        <f t="shared" si="29"/>
        <v>104</v>
      </c>
      <c r="B206" s="113" t="s">
        <v>323</v>
      </c>
      <c r="C206" s="128" t="s">
        <v>324</v>
      </c>
      <c r="D206" s="115">
        <v>600</v>
      </c>
      <c r="E206" s="116"/>
      <c r="F206" s="116"/>
      <c r="G206" s="116"/>
      <c r="H206" s="116"/>
      <c r="I206" s="160"/>
      <c r="J206" s="136"/>
      <c r="K206" s="116"/>
      <c r="L206" s="116"/>
      <c r="M206" s="160"/>
      <c r="N206" s="172">
        <f t="shared" si="28"/>
        <v>219033.03</v>
      </c>
    </row>
    <row r="207" s="3" customFormat="1" spans="1:14">
      <c r="A207" s="112">
        <f t="shared" si="29"/>
        <v>105</v>
      </c>
      <c r="B207" s="113" t="s">
        <v>323</v>
      </c>
      <c r="C207" s="128" t="s">
        <v>325</v>
      </c>
      <c r="D207" s="115">
        <v>36000</v>
      </c>
      <c r="E207" s="116"/>
      <c r="F207" s="116"/>
      <c r="G207" s="116"/>
      <c r="H207" s="116"/>
      <c r="I207" s="160"/>
      <c r="J207" s="136"/>
      <c r="K207" s="116"/>
      <c r="L207" s="116"/>
      <c r="M207" s="160"/>
      <c r="N207" s="172">
        <f t="shared" si="28"/>
        <v>255033.03</v>
      </c>
    </row>
    <row r="208" s="3" customFormat="1" spans="1:14">
      <c r="A208" s="112">
        <f t="shared" si="29"/>
        <v>106</v>
      </c>
      <c r="B208" s="113" t="s">
        <v>323</v>
      </c>
      <c r="C208" s="128" t="s">
        <v>326</v>
      </c>
      <c r="D208" s="115">
        <v>2000</v>
      </c>
      <c r="E208" s="116"/>
      <c r="F208" s="116"/>
      <c r="G208" s="116"/>
      <c r="H208" s="116"/>
      <c r="I208" s="160"/>
      <c r="J208" s="136"/>
      <c r="K208" s="116"/>
      <c r="L208" s="116"/>
      <c r="M208" s="160"/>
      <c r="N208" s="172">
        <f t="shared" si="28"/>
        <v>257033.03</v>
      </c>
    </row>
    <row r="209" s="3" customFormat="1" spans="1:14">
      <c r="A209" s="112">
        <f t="shared" si="29"/>
        <v>107</v>
      </c>
      <c r="B209" s="113" t="s">
        <v>323</v>
      </c>
      <c r="C209" s="128" t="s">
        <v>327</v>
      </c>
      <c r="D209" s="115">
        <v>600</v>
      </c>
      <c r="E209" s="116"/>
      <c r="F209" s="116"/>
      <c r="G209" s="116"/>
      <c r="H209" s="116"/>
      <c r="I209" s="160"/>
      <c r="J209" s="136"/>
      <c r="K209" s="116"/>
      <c r="L209" s="116"/>
      <c r="M209" s="160"/>
      <c r="N209" s="172">
        <f t="shared" si="28"/>
        <v>257633.03</v>
      </c>
    </row>
    <row r="210" s="3" customFormat="1" spans="1:14">
      <c r="A210" s="112">
        <f t="shared" si="29"/>
        <v>108</v>
      </c>
      <c r="B210" s="113" t="s">
        <v>323</v>
      </c>
      <c r="C210" s="128" t="s">
        <v>328</v>
      </c>
      <c r="D210" s="115">
        <v>400</v>
      </c>
      <c r="E210" s="116"/>
      <c r="F210" s="116"/>
      <c r="G210" s="116"/>
      <c r="H210" s="116"/>
      <c r="I210" s="160"/>
      <c r="J210" s="136"/>
      <c r="K210" s="116"/>
      <c r="L210" s="116"/>
      <c r="M210" s="160"/>
      <c r="N210" s="172">
        <f t="shared" si="28"/>
        <v>258033.03</v>
      </c>
    </row>
    <row r="211" s="3" customFormat="1" spans="1:14">
      <c r="A211" s="112">
        <f t="shared" si="29"/>
        <v>109</v>
      </c>
      <c r="B211" s="113" t="s">
        <v>329</v>
      </c>
      <c r="C211" s="128" t="s">
        <v>330</v>
      </c>
      <c r="D211" s="115">
        <v>400</v>
      </c>
      <c r="E211" s="116"/>
      <c r="F211" s="116"/>
      <c r="G211" s="116"/>
      <c r="H211" s="116"/>
      <c r="I211" s="160"/>
      <c r="J211" s="136"/>
      <c r="K211" s="116"/>
      <c r="L211" s="116"/>
      <c r="M211" s="160"/>
      <c r="N211" s="172">
        <f t="shared" si="28"/>
        <v>258433.03</v>
      </c>
    </row>
    <row r="212" s="3" customFormat="1" spans="1:14">
      <c r="A212" s="112">
        <f t="shared" si="29"/>
        <v>110</v>
      </c>
      <c r="B212" s="113" t="s">
        <v>329</v>
      </c>
      <c r="C212" s="128" t="s">
        <v>331</v>
      </c>
      <c r="D212" s="115">
        <v>400</v>
      </c>
      <c r="E212" s="116"/>
      <c r="F212" s="116"/>
      <c r="G212" s="116"/>
      <c r="H212" s="116"/>
      <c r="I212" s="160"/>
      <c r="J212" s="136"/>
      <c r="K212" s="116"/>
      <c r="L212" s="116"/>
      <c r="M212" s="160"/>
      <c r="N212" s="172">
        <f t="shared" si="28"/>
        <v>258833.03</v>
      </c>
    </row>
    <row r="213" s="3" customFormat="1" spans="1:14">
      <c r="A213" s="112">
        <f t="shared" si="29"/>
        <v>111</v>
      </c>
      <c r="B213" s="113" t="s">
        <v>332</v>
      </c>
      <c r="C213" s="128" t="s">
        <v>333</v>
      </c>
      <c r="D213" s="115">
        <v>2000</v>
      </c>
      <c r="E213" s="116"/>
      <c r="F213" s="116"/>
      <c r="G213" s="116"/>
      <c r="H213" s="116"/>
      <c r="I213" s="160"/>
      <c r="J213" s="136"/>
      <c r="K213" s="116"/>
      <c r="L213" s="116"/>
      <c r="M213" s="160"/>
      <c r="N213" s="172">
        <f t="shared" si="28"/>
        <v>260833.03</v>
      </c>
    </row>
    <row r="214" s="3" customFormat="1" spans="1:14">
      <c r="A214" s="112">
        <f t="shared" si="29"/>
        <v>112</v>
      </c>
      <c r="B214" s="113" t="s">
        <v>332</v>
      </c>
      <c r="C214" s="128" t="s">
        <v>334</v>
      </c>
      <c r="D214" s="115">
        <v>600</v>
      </c>
      <c r="E214" s="116"/>
      <c r="F214" s="116"/>
      <c r="G214" s="116"/>
      <c r="H214" s="116"/>
      <c r="I214" s="160"/>
      <c r="J214" s="136"/>
      <c r="K214" s="116"/>
      <c r="L214" s="116"/>
      <c r="M214" s="160"/>
      <c r="N214" s="172">
        <f t="shared" si="28"/>
        <v>261433.03</v>
      </c>
    </row>
    <row r="215" s="3" customFormat="1" spans="1:14">
      <c r="A215" s="112">
        <f t="shared" si="29"/>
        <v>113</v>
      </c>
      <c r="B215" s="113" t="s">
        <v>332</v>
      </c>
      <c r="C215" s="128" t="s">
        <v>335</v>
      </c>
      <c r="D215" s="115">
        <v>2000</v>
      </c>
      <c r="E215" s="116"/>
      <c r="F215" s="116"/>
      <c r="G215" s="116"/>
      <c r="H215" s="116"/>
      <c r="I215" s="160"/>
      <c r="J215" s="136"/>
      <c r="K215" s="116"/>
      <c r="L215" s="116"/>
      <c r="M215" s="160"/>
      <c r="N215" s="172">
        <f t="shared" si="28"/>
        <v>263433.03</v>
      </c>
    </row>
    <row r="216" s="3" customFormat="1" spans="1:14">
      <c r="A216" s="112">
        <f t="shared" si="29"/>
        <v>114</v>
      </c>
      <c r="B216" s="113" t="s">
        <v>332</v>
      </c>
      <c r="C216" s="128" t="s">
        <v>336</v>
      </c>
      <c r="D216" s="115">
        <v>600</v>
      </c>
      <c r="E216" s="116"/>
      <c r="F216" s="116"/>
      <c r="G216" s="116"/>
      <c r="H216" s="116"/>
      <c r="I216" s="160"/>
      <c r="J216" s="136"/>
      <c r="K216" s="116"/>
      <c r="L216" s="116"/>
      <c r="M216" s="160"/>
      <c r="N216" s="172">
        <f t="shared" si="28"/>
        <v>264033.03</v>
      </c>
    </row>
    <row r="217" s="3" customFormat="1" spans="1:14">
      <c r="A217" s="112">
        <f t="shared" si="29"/>
        <v>115</v>
      </c>
      <c r="B217" s="113" t="s">
        <v>337</v>
      </c>
      <c r="C217" s="128" t="s">
        <v>338</v>
      </c>
      <c r="D217" s="115">
        <v>2000</v>
      </c>
      <c r="E217" s="116"/>
      <c r="F217" s="116"/>
      <c r="G217" s="116"/>
      <c r="H217" s="116"/>
      <c r="I217" s="160"/>
      <c r="J217" s="136"/>
      <c r="K217" s="116"/>
      <c r="L217" s="116"/>
      <c r="M217" s="160"/>
      <c r="N217" s="172">
        <f t="shared" si="28"/>
        <v>266033.03</v>
      </c>
    </row>
    <row r="218" s="3" customFormat="1" spans="1:14">
      <c r="A218" s="112">
        <f t="shared" si="29"/>
        <v>116</v>
      </c>
      <c r="B218" s="113" t="s">
        <v>337</v>
      </c>
      <c r="C218" s="128" t="s">
        <v>300</v>
      </c>
      <c r="D218" s="115">
        <v>2000</v>
      </c>
      <c r="E218" s="116"/>
      <c r="F218" s="116"/>
      <c r="G218" s="116"/>
      <c r="H218" s="116"/>
      <c r="I218" s="160"/>
      <c r="J218" s="136"/>
      <c r="K218" s="116"/>
      <c r="L218" s="116"/>
      <c r="M218" s="160"/>
      <c r="N218" s="172">
        <f t="shared" si="28"/>
        <v>268033.03</v>
      </c>
    </row>
    <row r="219" s="3" customFormat="1" spans="1:14">
      <c r="A219" s="112">
        <f t="shared" si="29"/>
        <v>117</v>
      </c>
      <c r="B219" s="113" t="s">
        <v>337</v>
      </c>
      <c r="C219" s="128" t="s">
        <v>339</v>
      </c>
      <c r="D219" s="115">
        <v>2000</v>
      </c>
      <c r="E219" s="116"/>
      <c r="F219" s="116"/>
      <c r="G219" s="116"/>
      <c r="H219" s="116"/>
      <c r="I219" s="160"/>
      <c r="J219" s="136"/>
      <c r="K219" s="116"/>
      <c r="L219" s="116"/>
      <c r="M219" s="160"/>
      <c r="N219" s="172">
        <f t="shared" si="28"/>
        <v>270033.03</v>
      </c>
    </row>
    <row r="220" s="3" customFormat="1" spans="1:14">
      <c r="A220" s="112">
        <f t="shared" si="29"/>
        <v>118</v>
      </c>
      <c r="B220" s="113" t="s">
        <v>337</v>
      </c>
      <c r="C220" s="128" t="s">
        <v>340</v>
      </c>
      <c r="D220" s="115">
        <v>2000</v>
      </c>
      <c r="E220" s="116"/>
      <c r="F220" s="116"/>
      <c r="G220" s="116"/>
      <c r="H220" s="116"/>
      <c r="I220" s="160"/>
      <c r="J220" s="136"/>
      <c r="K220" s="116"/>
      <c r="L220" s="116"/>
      <c r="M220" s="160"/>
      <c r="N220" s="172">
        <f t="shared" si="28"/>
        <v>272033.03</v>
      </c>
    </row>
    <row r="221" s="3" customFormat="1" spans="1:14">
      <c r="A221" s="112">
        <f t="shared" si="29"/>
        <v>119</v>
      </c>
      <c r="B221" s="113" t="s">
        <v>341</v>
      </c>
      <c r="C221" s="128" t="s">
        <v>342</v>
      </c>
      <c r="D221" s="115">
        <v>2000</v>
      </c>
      <c r="E221" s="116"/>
      <c r="F221" s="116"/>
      <c r="G221" s="116"/>
      <c r="H221" s="116"/>
      <c r="I221" s="160"/>
      <c r="J221" s="136"/>
      <c r="K221" s="116"/>
      <c r="L221" s="116"/>
      <c r="M221" s="160"/>
      <c r="N221" s="172">
        <f t="shared" si="28"/>
        <v>274033.03</v>
      </c>
    </row>
    <row r="222" s="3" customFormat="1" spans="1:14">
      <c r="A222" s="112">
        <f t="shared" si="29"/>
        <v>120</v>
      </c>
      <c r="B222" s="113" t="s">
        <v>341</v>
      </c>
      <c r="C222" s="128" t="s">
        <v>343</v>
      </c>
      <c r="D222" s="115">
        <v>600</v>
      </c>
      <c r="E222" s="116"/>
      <c r="F222" s="116"/>
      <c r="G222" s="116"/>
      <c r="H222" s="116"/>
      <c r="I222" s="160"/>
      <c r="J222" s="136"/>
      <c r="K222" s="116"/>
      <c r="L222" s="116"/>
      <c r="M222" s="160"/>
      <c r="N222" s="172">
        <f t="shared" si="28"/>
        <v>274633.03</v>
      </c>
    </row>
    <row r="223" s="3" customFormat="1" ht="15" spans="1:14">
      <c r="A223" s="112">
        <f t="shared" si="29"/>
        <v>121</v>
      </c>
      <c r="B223" s="113" t="s">
        <v>341</v>
      </c>
      <c r="C223" s="130" t="s">
        <v>344</v>
      </c>
      <c r="D223" s="115">
        <v>600</v>
      </c>
      <c r="E223" s="116"/>
      <c r="F223" s="116"/>
      <c r="G223" s="116"/>
      <c r="H223" s="116"/>
      <c r="I223" s="160">
        <v>6.62</v>
      </c>
      <c r="J223" s="136"/>
      <c r="K223" s="116"/>
      <c r="L223" s="116"/>
      <c r="M223" s="160"/>
      <c r="N223" s="172">
        <f t="shared" si="28"/>
        <v>275239.65</v>
      </c>
    </row>
    <row r="224" s="3" customFormat="1" spans="1:14">
      <c r="A224" s="92"/>
      <c r="B224" s="99"/>
      <c r="C224" s="119" t="s">
        <v>20</v>
      </c>
      <c r="D224" s="101">
        <f>SUM(D103:D223)</f>
        <v>246500</v>
      </c>
      <c r="E224" s="102">
        <f t="shared" ref="E224:M224" si="30">SUM(E103:E223)</f>
        <v>0</v>
      </c>
      <c r="F224" s="102">
        <f t="shared" si="30"/>
        <v>0</v>
      </c>
      <c r="G224" s="102">
        <f t="shared" si="30"/>
        <v>0</v>
      </c>
      <c r="H224" s="102">
        <f t="shared" si="30"/>
        <v>0</v>
      </c>
      <c r="I224" s="161">
        <f t="shared" si="30"/>
        <v>6.62</v>
      </c>
      <c r="J224" s="101">
        <f t="shared" si="30"/>
        <v>0</v>
      </c>
      <c r="K224" s="102">
        <f t="shared" si="30"/>
        <v>0</v>
      </c>
      <c r="L224" s="102">
        <f t="shared" si="30"/>
        <v>0</v>
      </c>
      <c r="M224" s="161">
        <f t="shared" si="30"/>
        <v>0</v>
      </c>
      <c r="N224" s="170">
        <f>N102+SUM(D224:I224)-SUM(J224:M224)</f>
        <v>275239.65</v>
      </c>
    </row>
    <row r="225" s="3" customFormat="1" ht="15" spans="1:14">
      <c r="A225" s="103"/>
      <c r="B225" s="103"/>
      <c r="C225" s="120" t="s">
        <v>69</v>
      </c>
      <c r="D225" s="121">
        <f t="shared" ref="D225:N225" si="31">D224</f>
        <v>246500</v>
      </c>
      <c r="E225" s="122">
        <f t="shared" si="31"/>
        <v>0</v>
      </c>
      <c r="F225" s="122">
        <f t="shared" si="31"/>
        <v>0</v>
      </c>
      <c r="G225" s="122">
        <f t="shared" si="31"/>
        <v>0</v>
      </c>
      <c r="H225" s="122">
        <f t="shared" si="31"/>
        <v>0</v>
      </c>
      <c r="I225" s="163">
        <f t="shared" si="31"/>
        <v>6.62</v>
      </c>
      <c r="J225" s="121">
        <f t="shared" si="31"/>
        <v>0</v>
      </c>
      <c r="K225" s="122">
        <f t="shared" si="31"/>
        <v>0</v>
      </c>
      <c r="L225" s="122">
        <f t="shared" si="31"/>
        <v>0</v>
      </c>
      <c r="M225" s="163">
        <f t="shared" si="31"/>
        <v>0</v>
      </c>
      <c r="N225" s="163">
        <f t="shared" si="31"/>
        <v>275239.65</v>
      </c>
    </row>
    <row r="226" s="3" customFormat="1" ht="15" spans="1:14">
      <c r="A226" s="107"/>
      <c r="B226" s="107"/>
      <c r="C226" s="108" t="s">
        <v>345</v>
      </c>
      <c r="D226" s="123">
        <f t="shared" ref="D226:M226" si="32">D225+D96</f>
        <v>1536949</v>
      </c>
      <c r="E226" s="124">
        <f t="shared" si="32"/>
        <v>58638.91</v>
      </c>
      <c r="F226" s="124">
        <f t="shared" si="32"/>
        <v>0</v>
      </c>
      <c r="G226" s="124">
        <f t="shared" si="32"/>
        <v>0</v>
      </c>
      <c r="H226" s="124">
        <f t="shared" si="32"/>
        <v>0</v>
      </c>
      <c r="I226" s="177">
        <f t="shared" si="32"/>
        <v>396.43</v>
      </c>
      <c r="J226" s="123">
        <f t="shared" si="32"/>
        <v>1306080</v>
      </c>
      <c r="K226" s="124">
        <f t="shared" si="32"/>
        <v>0</v>
      </c>
      <c r="L226" s="124">
        <f t="shared" si="32"/>
        <v>0</v>
      </c>
      <c r="M226" s="167">
        <f t="shared" si="32"/>
        <v>14664.69</v>
      </c>
      <c r="N226" s="171">
        <f>SUM(D226:I226)-SUM(J226:M226)</f>
        <v>275239.65</v>
      </c>
    </row>
    <row r="227" s="3" customFormat="1" spans="1:14">
      <c r="A227" s="111"/>
      <c r="B227" s="79"/>
      <c r="C227" s="79"/>
      <c r="D227" s="111"/>
      <c r="E227" s="111"/>
      <c r="F227" s="111"/>
      <c r="G227" s="111"/>
      <c r="H227" s="111"/>
      <c r="I227" s="111"/>
      <c r="J227" s="111"/>
      <c r="K227" s="79"/>
      <c r="L227" s="79"/>
      <c r="M227" s="79"/>
      <c r="N227" s="79"/>
    </row>
    <row r="228" s="3" customFormat="1" ht="18.75" spans="1:14">
      <c r="A228" s="5" t="s">
        <v>169</v>
      </c>
      <c r="B228" s="5"/>
      <c r="C228" s="5"/>
      <c r="D228" s="5"/>
      <c r="E228" s="5"/>
      <c r="F228" s="5"/>
      <c r="G228" s="5"/>
      <c r="H228" s="5"/>
      <c r="I228" s="5"/>
      <c r="J228" s="5"/>
      <c r="K228" s="1"/>
      <c r="L228" s="1"/>
      <c r="M228" s="1"/>
      <c r="N228" s="1"/>
    </row>
    <row r="229" s="1" customFormat="1" ht="19.5" spans="1:10">
      <c r="A229" s="5" t="s">
        <v>190</v>
      </c>
      <c r="B229" s="5"/>
      <c r="C229" s="5"/>
      <c r="D229" s="5"/>
      <c r="E229" s="5"/>
      <c r="F229" s="5"/>
      <c r="G229" s="5"/>
      <c r="H229" s="5"/>
      <c r="I229" s="5"/>
      <c r="J229" s="5"/>
    </row>
    <row r="230" s="3" customFormat="1" spans="1:14">
      <c r="A230" s="81"/>
      <c r="B230" s="82" t="s">
        <v>2</v>
      </c>
      <c r="C230" s="82" t="s">
        <v>3</v>
      </c>
      <c r="D230" s="83" t="s">
        <v>4</v>
      </c>
      <c r="E230" s="84"/>
      <c r="F230" s="84"/>
      <c r="G230" s="84"/>
      <c r="H230" s="84"/>
      <c r="I230" s="138"/>
      <c r="J230" s="83" t="s">
        <v>5</v>
      </c>
      <c r="K230" s="84"/>
      <c r="L230" s="84"/>
      <c r="M230" s="139"/>
      <c r="N230" s="140" t="s">
        <v>6</v>
      </c>
    </row>
    <row r="231" s="3" customFormat="1" ht="15" spans="1:14">
      <c r="A231" s="85"/>
      <c r="B231" s="87"/>
      <c r="C231" s="87"/>
      <c r="D231" s="88" t="s">
        <v>7</v>
      </c>
      <c r="E231" s="89" t="s">
        <v>8</v>
      </c>
      <c r="F231" s="89" t="s">
        <v>9</v>
      </c>
      <c r="G231" s="89" t="s">
        <v>10</v>
      </c>
      <c r="H231" s="89" t="s">
        <v>11</v>
      </c>
      <c r="I231" s="141" t="s">
        <v>12</v>
      </c>
      <c r="J231" s="88" t="s">
        <v>13</v>
      </c>
      <c r="K231" s="89" t="s">
        <v>14</v>
      </c>
      <c r="L231" s="89" t="s">
        <v>15</v>
      </c>
      <c r="M231" s="142" t="s">
        <v>16</v>
      </c>
      <c r="N231" s="159"/>
    </row>
    <row r="232" s="3" customFormat="1" spans="1:14">
      <c r="A232" s="90"/>
      <c r="B232" s="125"/>
      <c r="C232" s="92" t="s">
        <v>24</v>
      </c>
      <c r="D232" s="93"/>
      <c r="E232" s="94"/>
      <c r="F232" s="94"/>
      <c r="G232" s="94"/>
      <c r="H232" s="94"/>
      <c r="I232" s="144"/>
      <c r="J232" s="133"/>
      <c r="K232" s="94"/>
      <c r="L232" s="94"/>
      <c r="M232" s="144"/>
      <c r="N232" s="153">
        <f>N226</f>
        <v>275239.65</v>
      </c>
    </row>
    <row r="233" s="3" customFormat="1" spans="1:14">
      <c r="A233" s="112">
        <v>1</v>
      </c>
      <c r="B233" s="113" t="s">
        <v>346</v>
      </c>
      <c r="C233" s="128" t="s">
        <v>347</v>
      </c>
      <c r="D233" s="115">
        <v>2000</v>
      </c>
      <c r="E233" s="116"/>
      <c r="F233" s="116"/>
      <c r="G233" s="116"/>
      <c r="H233" s="116"/>
      <c r="I233" s="160"/>
      <c r="J233" s="136"/>
      <c r="K233" s="116"/>
      <c r="L233" s="116"/>
      <c r="M233" s="160"/>
      <c r="N233" s="172">
        <f t="shared" ref="N233:N293" si="33">N232+SUM(D233:I233)-SUM(J233:M233)</f>
        <v>277239.65</v>
      </c>
    </row>
    <row r="234" s="3" customFormat="1" spans="1:14">
      <c r="A234" s="112">
        <f t="shared" ref="A234:A293" si="34">A233+1</f>
        <v>2</v>
      </c>
      <c r="B234" s="113" t="s">
        <v>348</v>
      </c>
      <c r="C234" s="128" t="s">
        <v>344</v>
      </c>
      <c r="D234" s="115">
        <v>1400</v>
      </c>
      <c r="E234" s="116"/>
      <c r="F234" s="116"/>
      <c r="G234" s="116"/>
      <c r="H234" s="116"/>
      <c r="I234" s="160"/>
      <c r="J234" s="136"/>
      <c r="K234" s="116"/>
      <c r="L234" s="116"/>
      <c r="M234" s="160"/>
      <c r="N234" s="172">
        <f t="shared" si="33"/>
        <v>278639.65</v>
      </c>
    </row>
    <row r="235" s="3" customFormat="1" spans="1:14">
      <c r="A235" s="112">
        <f t="shared" si="34"/>
        <v>3</v>
      </c>
      <c r="B235" s="113" t="s">
        <v>348</v>
      </c>
      <c r="C235" s="182" t="s">
        <v>262</v>
      </c>
      <c r="D235" s="115">
        <v>5200</v>
      </c>
      <c r="E235" s="116"/>
      <c r="F235" s="116"/>
      <c r="G235" s="116"/>
      <c r="H235" s="116"/>
      <c r="I235" s="160"/>
      <c r="J235" s="185"/>
      <c r="K235" s="186"/>
      <c r="L235" s="116"/>
      <c r="M235" s="160"/>
      <c r="N235" s="172">
        <f t="shared" si="33"/>
        <v>283839.65</v>
      </c>
    </row>
    <row r="236" s="3" customFormat="1" spans="1:14">
      <c r="A236" s="112">
        <f t="shared" si="34"/>
        <v>4</v>
      </c>
      <c r="B236" s="113" t="s">
        <v>72</v>
      </c>
      <c r="C236" s="128" t="s">
        <v>195</v>
      </c>
      <c r="D236" s="115"/>
      <c r="E236" s="116"/>
      <c r="F236" s="116"/>
      <c r="G236" s="116"/>
      <c r="H236" s="116"/>
      <c r="I236" s="160"/>
      <c r="J236" s="185">
        <v>2000</v>
      </c>
      <c r="K236" s="186"/>
      <c r="L236" s="116"/>
      <c r="M236" s="160"/>
      <c r="N236" s="172">
        <f t="shared" si="33"/>
        <v>281839.65</v>
      </c>
    </row>
    <row r="237" s="3" customFormat="1" spans="1:14">
      <c r="A237" s="112">
        <f t="shared" si="34"/>
        <v>5</v>
      </c>
      <c r="B237" s="113" t="s">
        <v>72</v>
      </c>
      <c r="C237" s="128" t="s">
        <v>197</v>
      </c>
      <c r="D237" s="115"/>
      <c r="E237" s="116"/>
      <c r="F237" s="116"/>
      <c r="G237" s="116"/>
      <c r="H237" s="116"/>
      <c r="I237" s="160"/>
      <c r="J237" s="185">
        <v>3000</v>
      </c>
      <c r="K237" s="186"/>
      <c r="L237" s="116"/>
      <c r="M237" s="160"/>
      <c r="N237" s="172">
        <f t="shared" si="33"/>
        <v>278839.65</v>
      </c>
    </row>
    <row r="238" s="3" customFormat="1" spans="1:14">
      <c r="A238" s="112">
        <f t="shared" si="34"/>
        <v>6</v>
      </c>
      <c r="B238" s="113" t="s">
        <v>72</v>
      </c>
      <c r="C238" s="128" t="s">
        <v>349</v>
      </c>
      <c r="D238" s="115"/>
      <c r="E238" s="116"/>
      <c r="F238" s="116"/>
      <c r="G238" s="116"/>
      <c r="H238" s="116"/>
      <c r="I238" s="160"/>
      <c r="J238" s="185">
        <v>2000</v>
      </c>
      <c r="K238" s="186"/>
      <c r="L238" s="116"/>
      <c r="M238" s="160"/>
      <c r="N238" s="172">
        <f t="shared" si="33"/>
        <v>276839.65</v>
      </c>
    </row>
    <row r="239" s="3" customFormat="1" spans="1:14">
      <c r="A239" s="112">
        <f t="shared" si="34"/>
        <v>7</v>
      </c>
      <c r="B239" s="113" t="s">
        <v>72</v>
      </c>
      <c r="C239" s="128" t="s">
        <v>350</v>
      </c>
      <c r="D239" s="115"/>
      <c r="E239" s="116"/>
      <c r="F239" s="116"/>
      <c r="G239" s="116"/>
      <c r="H239" s="116"/>
      <c r="I239" s="160"/>
      <c r="J239" s="185">
        <v>3000</v>
      </c>
      <c r="K239" s="186"/>
      <c r="L239" s="116"/>
      <c r="M239" s="160"/>
      <c r="N239" s="172">
        <f t="shared" si="33"/>
        <v>273839.65</v>
      </c>
    </row>
    <row r="240" s="3" customFormat="1" spans="1:14">
      <c r="A240" s="112">
        <f t="shared" si="34"/>
        <v>8</v>
      </c>
      <c r="B240" s="113" t="s">
        <v>72</v>
      </c>
      <c r="C240" s="128" t="s">
        <v>351</v>
      </c>
      <c r="D240" s="115"/>
      <c r="E240" s="116"/>
      <c r="F240" s="116"/>
      <c r="G240" s="116"/>
      <c r="H240" s="116"/>
      <c r="I240" s="160"/>
      <c r="J240" s="185">
        <v>3000</v>
      </c>
      <c r="K240" s="186"/>
      <c r="L240" s="116"/>
      <c r="M240" s="160"/>
      <c r="N240" s="172">
        <f t="shared" si="33"/>
        <v>270839.65</v>
      </c>
    </row>
    <row r="241" s="3" customFormat="1" spans="1:14">
      <c r="A241" s="112">
        <f t="shared" si="34"/>
        <v>9</v>
      </c>
      <c r="B241" s="113" t="s">
        <v>72</v>
      </c>
      <c r="C241" s="128" t="s">
        <v>352</v>
      </c>
      <c r="D241" s="115"/>
      <c r="E241" s="116"/>
      <c r="F241" s="116"/>
      <c r="G241" s="116"/>
      <c r="H241" s="116"/>
      <c r="I241" s="160"/>
      <c r="J241" s="185">
        <v>2000</v>
      </c>
      <c r="K241" s="186"/>
      <c r="L241" s="116"/>
      <c r="M241" s="160"/>
      <c r="N241" s="172">
        <f t="shared" si="33"/>
        <v>268839.65</v>
      </c>
    </row>
    <row r="242" s="3" customFormat="1" spans="1:14">
      <c r="A242" s="112">
        <f t="shared" si="34"/>
        <v>10</v>
      </c>
      <c r="B242" s="113" t="s">
        <v>72</v>
      </c>
      <c r="C242" s="128" t="s">
        <v>353</v>
      </c>
      <c r="D242" s="115"/>
      <c r="E242" s="116"/>
      <c r="F242" s="116"/>
      <c r="G242" s="116"/>
      <c r="H242" s="116"/>
      <c r="I242" s="160"/>
      <c r="J242" s="185">
        <v>2000</v>
      </c>
      <c r="K242" s="186"/>
      <c r="L242" s="116"/>
      <c r="M242" s="160"/>
      <c r="N242" s="172">
        <f t="shared" si="33"/>
        <v>266839.65</v>
      </c>
    </row>
    <row r="243" s="3" customFormat="1" spans="1:14">
      <c r="A243" s="112">
        <f t="shared" si="34"/>
        <v>11</v>
      </c>
      <c r="B243" s="113" t="s">
        <v>72</v>
      </c>
      <c r="C243" s="128" t="s">
        <v>354</v>
      </c>
      <c r="D243" s="115"/>
      <c r="E243" s="116"/>
      <c r="F243" s="116"/>
      <c r="G243" s="116"/>
      <c r="H243" s="116"/>
      <c r="I243" s="160"/>
      <c r="J243" s="185">
        <v>3000</v>
      </c>
      <c r="K243" s="186"/>
      <c r="L243" s="116"/>
      <c r="M243" s="160"/>
      <c r="N243" s="172">
        <f t="shared" si="33"/>
        <v>263839.65</v>
      </c>
    </row>
    <row r="244" s="3" customFormat="1" spans="1:14">
      <c r="A244" s="112">
        <f t="shared" si="34"/>
        <v>12</v>
      </c>
      <c r="B244" s="113" t="s">
        <v>72</v>
      </c>
      <c r="C244" s="128" t="s">
        <v>355</v>
      </c>
      <c r="D244" s="115"/>
      <c r="E244" s="116"/>
      <c r="F244" s="116"/>
      <c r="G244" s="116"/>
      <c r="H244" s="116"/>
      <c r="I244" s="160"/>
      <c r="J244" s="185">
        <v>3000</v>
      </c>
      <c r="K244" s="186"/>
      <c r="L244" s="116"/>
      <c r="M244" s="160"/>
      <c r="N244" s="172">
        <f t="shared" si="33"/>
        <v>260839.65</v>
      </c>
    </row>
    <row r="245" s="3" customFormat="1" spans="1:14">
      <c r="A245" s="112">
        <f t="shared" si="34"/>
        <v>13</v>
      </c>
      <c r="B245" s="113" t="s">
        <v>72</v>
      </c>
      <c r="C245" s="128" t="s">
        <v>356</v>
      </c>
      <c r="D245" s="115"/>
      <c r="E245" s="116"/>
      <c r="F245" s="116"/>
      <c r="G245" s="116"/>
      <c r="H245" s="116"/>
      <c r="I245" s="160"/>
      <c r="J245" s="185">
        <v>2000</v>
      </c>
      <c r="K245" s="186"/>
      <c r="L245" s="116"/>
      <c r="M245" s="160"/>
      <c r="N245" s="172">
        <f t="shared" si="33"/>
        <v>258839.65</v>
      </c>
    </row>
    <row r="246" s="3" customFormat="1" spans="1:14">
      <c r="A246" s="112">
        <f t="shared" si="34"/>
        <v>14</v>
      </c>
      <c r="B246" s="113" t="s">
        <v>72</v>
      </c>
      <c r="C246" s="128" t="s">
        <v>357</v>
      </c>
      <c r="D246" s="115"/>
      <c r="E246" s="116"/>
      <c r="F246" s="116"/>
      <c r="G246" s="116"/>
      <c r="H246" s="116"/>
      <c r="I246" s="160"/>
      <c r="J246" s="185">
        <v>2000</v>
      </c>
      <c r="K246" s="186"/>
      <c r="L246" s="116"/>
      <c r="M246" s="160"/>
      <c r="N246" s="172">
        <f t="shared" si="33"/>
        <v>256839.65</v>
      </c>
    </row>
    <row r="247" s="3" customFormat="1" spans="1:14">
      <c r="A247" s="112">
        <f t="shared" si="34"/>
        <v>15</v>
      </c>
      <c r="B247" s="113" t="s">
        <v>72</v>
      </c>
      <c r="C247" s="128" t="s">
        <v>358</v>
      </c>
      <c r="D247" s="115"/>
      <c r="E247" s="116"/>
      <c r="F247" s="116"/>
      <c r="G247" s="116"/>
      <c r="H247" s="116"/>
      <c r="I247" s="160"/>
      <c r="J247" s="185">
        <v>2000</v>
      </c>
      <c r="K247" s="186"/>
      <c r="L247" s="116"/>
      <c r="M247" s="160"/>
      <c r="N247" s="172">
        <f t="shared" si="33"/>
        <v>254839.65</v>
      </c>
    </row>
    <row r="248" s="3" customFormat="1" spans="1:14">
      <c r="A248" s="112">
        <f t="shared" si="34"/>
        <v>16</v>
      </c>
      <c r="B248" s="113" t="s">
        <v>72</v>
      </c>
      <c r="C248" s="128" t="s">
        <v>359</v>
      </c>
      <c r="D248" s="115"/>
      <c r="E248" s="116"/>
      <c r="F248" s="116"/>
      <c r="G248" s="116"/>
      <c r="H248" s="116"/>
      <c r="I248" s="160"/>
      <c r="J248" s="185">
        <v>2000</v>
      </c>
      <c r="K248" s="186"/>
      <c r="L248" s="116"/>
      <c r="M248" s="160"/>
      <c r="N248" s="172">
        <f t="shared" si="33"/>
        <v>252839.65</v>
      </c>
    </row>
    <row r="249" s="3" customFormat="1" spans="1:14">
      <c r="A249" s="112">
        <f t="shared" si="34"/>
        <v>17</v>
      </c>
      <c r="B249" s="113" t="s">
        <v>72</v>
      </c>
      <c r="C249" s="128" t="s">
        <v>360</v>
      </c>
      <c r="D249" s="115"/>
      <c r="E249" s="116"/>
      <c r="F249" s="116"/>
      <c r="G249" s="116"/>
      <c r="H249" s="116"/>
      <c r="I249" s="160"/>
      <c r="J249" s="185">
        <v>2000</v>
      </c>
      <c r="K249" s="186"/>
      <c r="L249" s="116"/>
      <c r="M249" s="160"/>
      <c r="N249" s="172">
        <f t="shared" si="33"/>
        <v>250839.65</v>
      </c>
    </row>
    <row r="250" s="3" customFormat="1" spans="1:14">
      <c r="A250" s="112">
        <f t="shared" si="34"/>
        <v>18</v>
      </c>
      <c r="B250" s="113" t="s">
        <v>72</v>
      </c>
      <c r="C250" s="128" t="s">
        <v>132</v>
      </c>
      <c r="D250" s="115"/>
      <c r="E250" s="116"/>
      <c r="F250" s="116"/>
      <c r="G250" s="116"/>
      <c r="H250" s="116"/>
      <c r="I250" s="160"/>
      <c r="J250" s="185">
        <v>2000</v>
      </c>
      <c r="K250" s="186"/>
      <c r="L250" s="116"/>
      <c r="M250" s="160"/>
      <c r="N250" s="172">
        <f t="shared" si="33"/>
        <v>248839.65</v>
      </c>
    </row>
    <row r="251" s="3" customFormat="1" spans="1:14">
      <c r="A251" s="112">
        <f t="shared" si="34"/>
        <v>19</v>
      </c>
      <c r="B251" s="113" t="s">
        <v>72</v>
      </c>
      <c r="C251" s="128" t="s">
        <v>209</v>
      </c>
      <c r="D251" s="115"/>
      <c r="E251" s="116"/>
      <c r="F251" s="116"/>
      <c r="G251" s="116"/>
      <c r="H251" s="116"/>
      <c r="I251" s="160"/>
      <c r="J251" s="185">
        <v>2000</v>
      </c>
      <c r="K251" s="186"/>
      <c r="L251" s="116"/>
      <c r="M251" s="160"/>
      <c r="N251" s="172">
        <f t="shared" si="33"/>
        <v>246839.65</v>
      </c>
    </row>
    <row r="252" s="3" customFormat="1" spans="1:14">
      <c r="A252" s="112">
        <f t="shared" si="34"/>
        <v>20</v>
      </c>
      <c r="B252" s="113" t="s">
        <v>72</v>
      </c>
      <c r="C252" s="128" t="s">
        <v>211</v>
      </c>
      <c r="D252" s="115"/>
      <c r="E252" s="116"/>
      <c r="F252" s="116"/>
      <c r="G252" s="116"/>
      <c r="H252" s="116"/>
      <c r="I252" s="160"/>
      <c r="J252" s="185">
        <v>2000</v>
      </c>
      <c r="K252" s="186"/>
      <c r="L252" s="116"/>
      <c r="M252" s="160"/>
      <c r="N252" s="172">
        <f t="shared" si="33"/>
        <v>244839.65</v>
      </c>
    </row>
    <row r="253" s="3" customFormat="1" spans="1:14">
      <c r="A253" s="112">
        <f t="shared" si="34"/>
        <v>21</v>
      </c>
      <c r="B253" s="113" t="s">
        <v>72</v>
      </c>
      <c r="C253" s="128" t="s">
        <v>361</v>
      </c>
      <c r="D253" s="115"/>
      <c r="E253" s="116"/>
      <c r="F253" s="116"/>
      <c r="G253" s="116"/>
      <c r="H253" s="116"/>
      <c r="I253" s="160"/>
      <c r="J253" s="185">
        <v>2000</v>
      </c>
      <c r="K253" s="186"/>
      <c r="L253" s="116"/>
      <c r="M253" s="160"/>
      <c r="N253" s="172">
        <f t="shared" si="33"/>
        <v>242839.65</v>
      </c>
    </row>
    <row r="254" s="3" customFormat="1" spans="1:14">
      <c r="A254" s="112">
        <f t="shared" si="34"/>
        <v>22</v>
      </c>
      <c r="B254" s="113" t="s">
        <v>72</v>
      </c>
      <c r="C254" s="128" t="s">
        <v>362</v>
      </c>
      <c r="D254" s="115"/>
      <c r="E254" s="116"/>
      <c r="F254" s="116"/>
      <c r="G254" s="116"/>
      <c r="H254" s="116"/>
      <c r="I254" s="160"/>
      <c r="J254" s="185">
        <v>2000</v>
      </c>
      <c r="K254" s="186"/>
      <c r="L254" s="116"/>
      <c r="M254" s="160"/>
      <c r="N254" s="172">
        <f t="shared" si="33"/>
        <v>240839.65</v>
      </c>
    </row>
    <row r="255" s="3" customFormat="1" spans="1:14">
      <c r="A255" s="112">
        <f t="shared" si="34"/>
        <v>23</v>
      </c>
      <c r="B255" s="113" t="s">
        <v>72</v>
      </c>
      <c r="C255" s="128" t="s">
        <v>363</v>
      </c>
      <c r="D255" s="115"/>
      <c r="E255" s="116"/>
      <c r="F255" s="116"/>
      <c r="G255" s="116"/>
      <c r="H255" s="116"/>
      <c r="I255" s="160"/>
      <c r="J255" s="185">
        <v>2000</v>
      </c>
      <c r="K255" s="186"/>
      <c r="L255" s="116"/>
      <c r="M255" s="160"/>
      <c r="N255" s="172">
        <f t="shared" si="33"/>
        <v>238839.65</v>
      </c>
    </row>
    <row r="256" s="3" customFormat="1" spans="1:14">
      <c r="A256" s="112">
        <f t="shared" si="34"/>
        <v>24</v>
      </c>
      <c r="B256" s="113" t="s">
        <v>72</v>
      </c>
      <c r="C256" s="128" t="s">
        <v>364</v>
      </c>
      <c r="D256" s="115"/>
      <c r="E256" s="116"/>
      <c r="F256" s="116"/>
      <c r="G256" s="116"/>
      <c r="H256" s="116"/>
      <c r="I256" s="160"/>
      <c r="J256" s="185">
        <v>2000</v>
      </c>
      <c r="K256" s="186"/>
      <c r="L256" s="116"/>
      <c r="M256" s="160"/>
      <c r="N256" s="172">
        <f t="shared" si="33"/>
        <v>236839.65</v>
      </c>
    </row>
    <row r="257" s="3" customFormat="1" spans="1:14">
      <c r="A257" s="112">
        <f t="shared" si="34"/>
        <v>25</v>
      </c>
      <c r="B257" s="113" t="s">
        <v>72</v>
      </c>
      <c r="C257" s="128" t="s">
        <v>365</v>
      </c>
      <c r="D257" s="115"/>
      <c r="E257" s="116"/>
      <c r="F257" s="116"/>
      <c r="G257" s="116"/>
      <c r="H257" s="116"/>
      <c r="I257" s="160"/>
      <c r="J257" s="185">
        <v>2000</v>
      </c>
      <c r="K257" s="186"/>
      <c r="L257" s="116"/>
      <c r="M257" s="160"/>
      <c r="N257" s="172">
        <f t="shared" si="33"/>
        <v>234839.65</v>
      </c>
    </row>
    <row r="258" s="3" customFormat="1" spans="1:14">
      <c r="A258" s="112">
        <f t="shared" si="34"/>
        <v>26</v>
      </c>
      <c r="B258" s="113" t="s">
        <v>72</v>
      </c>
      <c r="C258" s="128" t="s">
        <v>366</v>
      </c>
      <c r="D258" s="115"/>
      <c r="E258" s="116"/>
      <c r="F258" s="116"/>
      <c r="G258" s="116"/>
      <c r="H258" s="116"/>
      <c r="I258" s="160"/>
      <c r="J258" s="185">
        <v>2000</v>
      </c>
      <c r="K258" s="186"/>
      <c r="L258" s="116"/>
      <c r="M258" s="160"/>
      <c r="N258" s="172">
        <f t="shared" si="33"/>
        <v>232839.65</v>
      </c>
    </row>
    <row r="259" s="3" customFormat="1" spans="1:14">
      <c r="A259" s="112">
        <f t="shared" si="34"/>
        <v>27</v>
      </c>
      <c r="B259" s="113" t="s">
        <v>72</v>
      </c>
      <c r="C259" s="128" t="s">
        <v>210</v>
      </c>
      <c r="D259" s="115"/>
      <c r="E259" s="116"/>
      <c r="F259" s="116"/>
      <c r="G259" s="116"/>
      <c r="H259" s="116"/>
      <c r="I259" s="160"/>
      <c r="J259" s="185">
        <v>2000</v>
      </c>
      <c r="K259" s="186"/>
      <c r="L259" s="116"/>
      <c r="M259" s="160"/>
      <c r="N259" s="172">
        <f t="shared" si="33"/>
        <v>230839.65</v>
      </c>
    </row>
    <row r="260" s="3" customFormat="1" spans="1:14">
      <c r="A260" s="112">
        <f t="shared" si="34"/>
        <v>28</v>
      </c>
      <c r="B260" s="113" t="s">
        <v>72</v>
      </c>
      <c r="C260" s="128" t="s">
        <v>367</v>
      </c>
      <c r="D260" s="115"/>
      <c r="E260" s="116"/>
      <c r="F260" s="116"/>
      <c r="G260" s="116"/>
      <c r="H260" s="116"/>
      <c r="I260" s="160"/>
      <c r="J260" s="185">
        <v>2000</v>
      </c>
      <c r="K260" s="186"/>
      <c r="L260" s="116"/>
      <c r="M260" s="160"/>
      <c r="N260" s="172">
        <f t="shared" si="33"/>
        <v>228839.65</v>
      </c>
    </row>
    <row r="261" s="3" customFormat="1" spans="1:14">
      <c r="A261" s="112">
        <f t="shared" si="34"/>
        <v>29</v>
      </c>
      <c r="B261" s="113" t="s">
        <v>72</v>
      </c>
      <c r="C261" s="128" t="s">
        <v>368</v>
      </c>
      <c r="D261" s="115"/>
      <c r="E261" s="116"/>
      <c r="F261" s="116"/>
      <c r="G261" s="116"/>
      <c r="H261" s="116"/>
      <c r="I261" s="160"/>
      <c r="J261" s="185">
        <v>2000</v>
      </c>
      <c r="K261" s="186"/>
      <c r="L261" s="116"/>
      <c r="M261" s="160"/>
      <c r="N261" s="172">
        <f t="shared" si="33"/>
        <v>226839.65</v>
      </c>
    </row>
    <row r="262" s="3" customFormat="1" spans="1:14">
      <c r="A262" s="112">
        <f t="shared" si="34"/>
        <v>30</v>
      </c>
      <c r="B262" s="113" t="s">
        <v>72</v>
      </c>
      <c r="C262" s="128" t="s">
        <v>369</v>
      </c>
      <c r="D262" s="115"/>
      <c r="E262" s="116"/>
      <c r="F262" s="116"/>
      <c r="G262" s="116"/>
      <c r="H262" s="116"/>
      <c r="I262" s="160"/>
      <c r="J262" s="185">
        <v>2000</v>
      </c>
      <c r="K262" s="186"/>
      <c r="L262" s="116"/>
      <c r="M262" s="160"/>
      <c r="N262" s="172">
        <f t="shared" si="33"/>
        <v>224839.65</v>
      </c>
    </row>
    <row r="263" s="3" customFormat="1" spans="1:14">
      <c r="A263" s="112">
        <f t="shared" si="34"/>
        <v>31</v>
      </c>
      <c r="B263" s="113" t="s">
        <v>72</v>
      </c>
      <c r="C263" s="128" t="s">
        <v>370</v>
      </c>
      <c r="D263" s="115"/>
      <c r="E263" s="116"/>
      <c r="F263" s="116"/>
      <c r="G263" s="116"/>
      <c r="H263" s="116"/>
      <c r="I263" s="160"/>
      <c r="J263" s="185">
        <v>2000</v>
      </c>
      <c r="K263" s="186"/>
      <c r="L263" s="116"/>
      <c r="M263" s="160"/>
      <c r="N263" s="172">
        <f t="shared" si="33"/>
        <v>222839.65</v>
      </c>
    </row>
    <row r="264" s="3" customFormat="1" spans="1:14">
      <c r="A264" s="112">
        <f t="shared" si="34"/>
        <v>32</v>
      </c>
      <c r="B264" s="113" t="s">
        <v>72</v>
      </c>
      <c r="C264" s="128" t="s">
        <v>371</v>
      </c>
      <c r="D264" s="115"/>
      <c r="E264" s="116"/>
      <c r="F264" s="116"/>
      <c r="G264" s="116"/>
      <c r="H264" s="116"/>
      <c r="I264" s="160"/>
      <c r="J264" s="185">
        <v>2000</v>
      </c>
      <c r="K264" s="186"/>
      <c r="L264" s="116"/>
      <c r="M264" s="160"/>
      <c r="N264" s="172">
        <f t="shared" si="33"/>
        <v>220839.65</v>
      </c>
    </row>
    <row r="265" s="3" customFormat="1" spans="1:14">
      <c r="A265" s="112">
        <f t="shared" si="34"/>
        <v>33</v>
      </c>
      <c r="B265" s="113" t="s">
        <v>82</v>
      </c>
      <c r="C265" s="128" t="s">
        <v>372</v>
      </c>
      <c r="D265" s="115"/>
      <c r="E265" s="116"/>
      <c r="F265" s="116"/>
      <c r="G265" s="116"/>
      <c r="H265" s="116"/>
      <c r="I265" s="160"/>
      <c r="J265" s="185">
        <v>2000</v>
      </c>
      <c r="K265" s="186"/>
      <c r="L265" s="116"/>
      <c r="M265" s="160"/>
      <c r="N265" s="172">
        <f t="shared" si="33"/>
        <v>218839.65</v>
      </c>
    </row>
    <row r="266" s="3" customFormat="1" spans="1:14">
      <c r="A266" s="112">
        <f t="shared" si="34"/>
        <v>34</v>
      </c>
      <c r="B266" s="113" t="s">
        <v>373</v>
      </c>
      <c r="C266" s="128" t="s">
        <v>374</v>
      </c>
      <c r="D266" s="115">
        <v>400</v>
      </c>
      <c r="E266" s="116"/>
      <c r="F266" s="116"/>
      <c r="G266" s="116"/>
      <c r="H266" s="116"/>
      <c r="I266" s="160"/>
      <c r="J266" s="185"/>
      <c r="K266" s="186"/>
      <c r="L266" s="116"/>
      <c r="M266" s="160"/>
      <c r="N266" s="172">
        <f t="shared" si="33"/>
        <v>219239.65</v>
      </c>
    </row>
    <row r="267" s="3" customFormat="1" spans="1:14">
      <c r="A267" s="112">
        <f t="shared" si="34"/>
        <v>35</v>
      </c>
      <c r="B267" s="113" t="s">
        <v>375</v>
      </c>
      <c r="C267" s="128" t="s">
        <v>376</v>
      </c>
      <c r="D267" s="115">
        <v>4000</v>
      </c>
      <c r="E267" s="116"/>
      <c r="F267" s="116"/>
      <c r="G267" s="116"/>
      <c r="H267" s="116"/>
      <c r="I267" s="160"/>
      <c r="J267" s="185"/>
      <c r="K267" s="186"/>
      <c r="L267" s="116"/>
      <c r="M267" s="160"/>
      <c r="N267" s="172">
        <f t="shared" si="33"/>
        <v>223239.65</v>
      </c>
    </row>
    <row r="268" s="3" customFormat="1" spans="1:14">
      <c r="A268" s="112">
        <f t="shared" si="34"/>
        <v>36</v>
      </c>
      <c r="B268" s="113" t="s">
        <v>375</v>
      </c>
      <c r="C268" s="128" t="s">
        <v>377</v>
      </c>
      <c r="D268" s="115">
        <v>1000</v>
      </c>
      <c r="E268" s="116"/>
      <c r="F268" s="116"/>
      <c r="G268" s="116"/>
      <c r="H268" s="116"/>
      <c r="I268" s="160"/>
      <c r="J268" s="185"/>
      <c r="K268" s="186"/>
      <c r="L268" s="116"/>
      <c r="M268" s="160"/>
      <c r="N268" s="172">
        <f t="shared" si="33"/>
        <v>224239.65</v>
      </c>
    </row>
    <row r="269" s="3" customFormat="1" spans="1:14">
      <c r="A269" s="112">
        <f t="shared" si="34"/>
        <v>37</v>
      </c>
      <c r="B269" s="113" t="s">
        <v>104</v>
      </c>
      <c r="C269" s="128" t="s">
        <v>378</v>
      </c>
      <c r="D269" s="115">
        <v>400</v>
      </c>
      <c r="E269" s="116"/>
      <c r="F269" s="116"/>
      <c r="G269" s="116"/>
      <c r="H269" s="116"/>
      <c r="I269" s="160"/>
      <c r="J269" s="185"/>
      <c r="K269" s="186"/>
      <c r="L269" s="116"/>
      <c r="M269" s="160"/>
      <c r="N269" s="172">
        <f t="shared" si="33"/>
        <v>224639.65</v>
      </c>
    </row>
    <row r="270" s="3" customFormat="1" spans="1:14">
      <c r="A270" s="112">
        <f>A269+1</f>
        <v>38</v>
      </c>
      <c r="B270" s="113" t="s">
        <v>104</v>
      </c>
      <c r="C270" s="128" t="s">
        <v>379</v>
      </c>
      <c r="D270" s="115"/>
      <c r="E270" s="116"/>
      <c r="F270" s="116"/>
      <c r="G270" s="116"/>
      <c r="H270" s="116"/>
      <c r="I270" s="160"/>
      <c r="J270" s="185">
        <v>2000</v>
      </c>
      <c r="K270" s="186"/>
      <c r="L270" s="116"/>
      <c r="M270" s="160"/>
      <c r="N270" s="172">
        <f>N269+SUM(D270:I270)-SUM(J270:M270)</f>
        <v>222639.65</v>
      </c>
    </row>
    <row r="271" s="3" customFormat="1" spans="1:14">
      <c r="A271" s="112">
        <f>A270+1</f>
        <v>39</v>
      </c>
      <c r="B271" s="113" t="s">
        <v>104</v>
      </c>
      <c r="C271" s="128" t="s">
        <v>380</v>
      </c>
      <c r="D271" s="115"/>
      <c r="E271" s="116"/>
      <c r="F271" s="116"/>
      <c r="G271" s="116"/>
      <c r="H271" s="116"/>
      <c r="I271" s="160"/>
      <c r="J271" s="185">
        <v>2000</v>
      </c>
      <c r="K271" s="186"/>
      <c r="L271" s="116"/>
      <c r="M271" s="160"/>
      <c r="N271" s="172">
        <f>N270+SUM(D271:I271)-SUM(J271:M271)</f>
        <v>220639.65</v>
      </c>
    </row>
    <row r="272" s="3" customFormat="1" spans="1:14">
      <c r="A272" s="112">
        <f>A271+1</f>
        <v>40</v>
      </c>
      <c r="B272" s="113" t="s">
        <v>104</v>
      </c>
      <c r="C272" s="128" t="s">
        <v>136</v>
      </c>
      <c r="D272" s="115"/>
      <c r="E272" s="116"/>
      <c r="F272" s="116"/>
      <c r="G272" s="116"/>
      <c r="H272" s="116"/>
      <c r="I272" s="160"/>
      <c r="J272" s="185">
        <v>2000</v>
      </c>
      <c r="K272" s="186"/>
      <c r="L272" s="116"/>
      <c r="M272" s="160"/>
      <c r="N272" s="172">
        <f>N271+SUM(D272:I272)-SUM(J272:M272)</f>
        <v>218639.65</v>
      </c>
    </row>
    <row r="273" s="3" customFormat="1" spans="1:14">
      <c r="A273" s="112">
        <f>A272+1</f>
        <v>41</v>
      </c>
      <c r="B273" s="113" t="s">
        <v>104</v>
      </c>
      <c r="C273" s="128" t="s">
        <v>381</v>
      </c>
      <c r="D273" s="115"/>
      <c r="E273" s="116"/>
      <c r="F273" s="116"/>
      <c r="G273" s="116"/>
      <c r="H273" s="116"/>
      <c r="I273" s="160"/>
      <c r="J273" s="185">
        <v>2000</v>
      </c>
      <c r="K273" s="186"/>
      <c r="L273" s="116"/>
      <c r="M273" s="160"/>
      <c r="N273" s="172">
        <f>N272+SUM(D273:I273)-SUM(J273:M273)</f>
        <v>216639.65</v>
      </c>
    </row>
    <row r="274" s="3" customFormat="1" spans="1:14">
      <c r="A274" s="112">
        <f>A273+1</f>
        <v>42</v>
      </c>
      <c r="B274" s="113" t="s">
        <v>104</v>
      </c>
      <c r="C274" s="128" t="s">
        <v>382</v>
      </c>
      <c r="D274" s="115"/>
      <c r="E274" s="116"/>
      <c r="F274" s="116"/>
      <c r="G274" s="116"/>
      <c r="H274" s="116"/>
      <c r="I274" s="160"/>
      <c r="J274" s="185">
        <v>2000</v>
      </c>
      <c r="K274" s="186"/>
      <c r="L274" s="116"/>
      <c r="M274" s="160"/>
      <c r="N274" s="172">
        <f>N273+SUM(D274:I274)-SUM(J274:M274)</f>
        <v>214639.65</v>
      </c>
    </row>
    <row r="275" s="3" customFormat="1" spans="1:14">
      <c r="A275" s="112">
        <f>A274+1</f>
        <v>43</v>
      </c>
      <c r="B275" s="113" t="s">
        <v>104</v>
      </c>
      <c r="C275" s="128" t="s">
        <v>383</v>
      </c>
      <c r="D275" s="115"/>
      <c r="E275" s="116"/>
      <c r="F275" s="116"/>
      <c r="G275" s="116"/>
      <c r="H275" s="116"/>
      <c r="I275" s="160"/>
      <c r="J275" s="185">
        <v>2000</v>
      </c>
      <c r="K275" s="186"/>
      <c r="L275" s="116"/>
      <c r="M275" s="160"/>
      <c r="N275" s="172">
        <f>N274+SUM(D275:I275)-SUM(J275:M275)</f>
        <v>212639.65</v>
      </c>
    </row>
    <row r="276" s="3" customFormat="1" spans="1:14">
      <c r="A276" s="112">
        <f>A275+1</f>
        <v>44</v>
      </c>
      <c r="B276" s="113" t="s">
        <v>104</v>
      </c>
      <c r="C276" s="128" t="s">
        <v>384</v>
      </c>
      <c r="D276" s="115"/>
      <c r="E276" s="116"/>
      <c r="F276" s="116"/>
      <c r="G276" s="116"/>
      <c r="H276" s="116"/>
      <c r="I276" s="160"/>
      <c r="J276" s="185">
        <v>2000</v>
      </c>
      <c r="K276" s="186"/>
      <c r="L276" s="116"/>
      <c r="M276" s="160"/>
      <c r="N276" s="172">
        <f>N275+SUM(D276:I276)-SUM(J276:M276)</f>
        <v>210639.65</v>
      </c>
    </row>
    <row r="277" s="3" customFormat="1" spans="1:14">
      <c r="A277" s="112">
        <f>A276+1</f>
        <v>45</v>
      </c>
      <c r="B277" s="113" t="s">
        <v>104</v>
      </c>
      <c r="C277" s="128" t="s">
        <v>385</v>
      </c>
      <c r="D277" s="115"/>
      <c r="E277" s="116"/>
      <c r="F277" s="116"/>
      <c r="G277" s="116"/>
      <c r="H277" s="116"/>
      <c r="I277" s="160"/>
      <c r="J277" s="185">
        <v>2000</v>
      </c>
      <c r="K277" s="186"/>
      <c r="L277" s="116"/>
      <c r="M277" s="160"/>
      <c r="N277" s="172">
        <f>N276+SUM(D277:I277)-SUM(J277:M277)</f>
        <v>208639.65</v>
      </c>
    </row>
    <row r="278" s="3" customFormat="1" spans="1:14">
      <c r="A278" s="112">
        <f>A277+1</f>
        <v>46</v>
      </c>
      <c r="B278" s="113" t="s">
        <v>104</v>
      </c>
      <c r="C278" s="128" t="s">
        <v>386</v>
      </c>
      <c r="D278" s="115"/>
      <c r="E278" s="116"/>
      <c r="F278" s="116"/>
      <c r="G278" s="116"/>
      <c r="H278" s="116"/>
      <c r="I278" s="160"/>
      <c r="J278" s="185">
        <v>2000</v>
      </c>
      <c r="K278" s="186"/>
      <c r="L278" s="116"/>
      <c r="M278" s="160"/>
      <c r="N278" s="172">
        <f>N277+SUM(D278:I278)-SUM(J278:M278)</f>
        <v>206639.65</v>
      </c>
    </row>
    <row r="279" s="3" customFormat="1" spans="1:14">
      <c r="A279" s="112">
        <f>A278+1</f>
        <v>47</v>
      </c>
      <c r="B279" s="113" t="s">
        <v>387</v>
      </c>
      <c r="C279" s="128" t="s">
        <v>388</v>
      </c>
      <c r="D279" s="115">
        <v>2000</v>
      </c>
      <c r="E279" s="116"/>
      <c r="F279" s="116"/>
      <c r="G279" s="116"/>
      <c r="H279" s="116"/>
      <c r="I279" s="160"/>
      <c r="J279" s="185"/>
      <c r="K279" s="186"/>
      <c r="L279" s="116"/>
      <c r="M279" s="160"/>
      <c r="N279" s="172">
        <f>N278+SUM(D279:I279)-SUM(J279:M279)</f>
        <v>208639.65</v>
      </c>
    </row>
    <row r="280" s="3" customFormat="1" spans="1:14">
      <c r="A280" s="112">
        <f>A279+1</f>
        <v>48</v>
      </c>
      <c r="B280" s="113" t="s">
        <v>387</v>
      </c>
      <c r="C280" s="128" t="s">
        <v>389</v>
      </c>
      <c r="D280" s="115">
        <v>2000</v>
      </c>
      <c r="E280" s="116"/>
      <c r="F280" s="116"/>
      <c r="G280" s="116"/>
      <c r="H280" s="116"/>
      <c r="I280" s="160"/>
      <c r="J280" s="185"/>
      <c r="K280" s="186"/>
      <c r="L280" s="116"/>
      <c r="M280" s="160"/>
      <c r="N280" s="172">
        <f>N279+SUM(D280:I280)-SUM(J280:M280)</f>
        <v>210639.65</v>
      </c>
    </row>
    <row r="281" s="3" customFormat="1" spans="1:14">
      <c r="A281" s="112">
        <f>A280+1</f>
        <v>49</v>
      </c>
      <c r="B281" s="113" t="s">
        <v>387</v>
      </c>
      <c r="C281" s="128" t="s">
        <v>390</v>
      </c>
      <c r="D281" s="115">
        <v>400</v>
      </c>
      <c r="E281" s="116"/>
      <c r="F281" s="116"/>
      <c r="G281" s="116"/>
      <c r="H281" s="116"/>
      <c r="I281" s="160"/>
      <c r="J281" s="136"/>
      <c r="K281" s="116"/>
      <c r="L281" s="116"/>
      <c r="M281" s="160"/>
      <c r="N281" s="172">
        <f>N280+SUM(D281:I281)-SUM(J281:M281)</f>
        <v>211039.65</v>
      </c>
    </row>
    <row r="282" s="3" customFormat="1" spans="1:14">
      <c r="A282" s="112">
        <f>A281+1</f>
        <v>50</v>
      </c>
      <c r="B282" s="113" t="s">
        <v>181</v>
      </c>
      <c r="C282" s="128" t="s">
        <v>391</v>
      </c>
      <c r="D282" s="115">
        <v>600</v>
      </c>
      <c r="E282" s="116"/>
      <c r="F282" s="116"/>
      <c r="G282" s="116"/>
      <c r="H282" s="116"/>
      <c r="I282" s="160"/>
      <c r="J282" s="136"/>
      <c r="K282" s="116"/>
      <c r="L282" s="116"/>
      <c r="M282" s="160"/>
      <c r="N282" s="172">
        <f>N281+SUM(D282:I282)-SUM(J282:M282)</f>
        <v>211639.65</v>
      </c>
    </row>
    <row r="283" s="3" customFormat="1" spans="1:14">
      <c r="A283" s="112">
        <f>A282+1</f>
        <v>51</v>
      </c>
      <c r="B283" s="113" t="s">
        <v>181</v>
      </c>
      <c r="C283" s="128" t="s">
        <v>392</v>
      </c>
      <c r="D283" s="115">
        <v>1000</v>
      </c>
      <c r="E283" s="116"/>
      <c r="F283" s="116"/>
      <c r="G283" s="116"/>
      <c r="H283" s="116"/>
      <c r="I283" s="160"/>
      <c r="J283" s="136"/>
      <c r="K283" s="116"/>
      <c r="L283" s="116"/>
      <c r="M283" s="160"/>
      <c r="N283" s="172">
        <f>N282+SUM(D283:I283)-SUM(J283:M283)</f>
        <v>212639.65</v>
      </c>
    </row>
    <row r="284" s="3" customFormat="1" spans="1:14">
      <c r="A284" s="112">
        <f>A283+1</f>
        <v>52</v>
      </c>
      <c r="B284" s="113" t="s">
        <v>181</v>
      </c>
      <c r="C284" s="128" t="s">
        <v>393</v>
      </c>
      <c r="D284" s="115">
        <v>800</v>
      </c>
      <c r="E284" s="116"/>
      <c r="F284" s="116"/>
      <c r="G284" s="116"/>
      <c r="H284" s="116"/>
      <c r="I284" s="160"/>
      <c r="J284" s="136"/>
      <c r="K284" s="116"/>
      <c r="L284" s="116"/>
      <c r="M284" s="160"/>
      <c r="N284" s="172">
        <f>N283+SUM(D284:I284)-SUM(J284:M284)</f>
        <v>213439.65</v>
      </c>
    </row>
    <row r="285" s="3" customFormat="1" spans="1:14">
      <c r="A285" s="112">
        <f>A284+1</f>
        <v>53</v>
      </c>
      <c r="B285" s="113" t="s">
        <v>181</v>
      </c>
      <c r="C285" s="128" t="s">
        <v>394</v>
      </c>
      <c r="D285" s="115">
        <v>4000</v>
      </c>
      <c r="E285" s="116"/>
      <c r="F285" s="116"/>
      <c r="G285" s="116"/>
      <c r="H285" s="116"/>
      <c r="I285" s="160"/>
      <c r="J285" s="136"/>
      <c r="K285" s="116"/>
      <c r="L285" s="116"/>
      <c r="M285" s="160"/>
      <c r="N285" s="172">
        <f>N284+SUM(D285:I285)-SUM(J285:M285)</f>
        <v>217439.65</v>
      </c>
    </row>
    <row r="286" s="3" customFormat="1" spans="1:14">
      <c r="A286" s="112">
        <f>A285+1</f>
        <v>54</v>
      </c>
      <c r="B286" s="113" t="s">
        <v>181</v>
      </c>
      <c r="C286" s="128" t="s">
        <v>395</v>
      </c>
      <c r="D286" s="115">
        <v>600</v>
      </c>
      <c r="E286" s="116"/>
      <c r="F286" s="116"/>
      <c r="G286" s="116"/>
      <c r="H286" s="116"/>
      <c r="I286" s="160"/>
      <c r="J286" s="136"/>
      <c r="K286" s="116"/>
      <c r="L286" s="116"/>
      <c r="M286" s="160"/>
      <c r="N286" s="172">
        <f>N285+SUM(D286:I286)-SUM(J286:M286)</f>
        <v>218039.65</v>
      </c>
    </row>
    <row r="287" s="3" customFormat="1" spans="1:14">
      <c r="A287" s="112">
        <f>A286+1</f>
        <v>55</v>
      </c>
      <c r="B287" s="113" t="s">
        <v>181</v>
      </c>
      <c r="C287" s="128" t="s">
        <v>396</v>
      </c>
      <c r="D287" s="115">
        <v>1200</v>
      </c>
      <c r="E287" s="116"/>
      <c r="F287" s="116"/>
      <c r="G287" s="116"/>
      <c r="H287" s="116"/>
      <c r="I287" s="160"/>
      <c r="J287" s="136"/>
      <c r="K287" s="116"/>
      <c r="L287" s="116"/>
      <c r="M287" s="160"/>
      <c r="N287" s="172">
        <f>N286+SUM(D287:I287)-SUM(J287:M287)</f>
        <v>219239.65</v>
      </c>
    </row>
    <row r="288" s="3" customFormat="1" spans="1:14">
      <c r="A288" s="112">
        <f>A287+1</f>
        <v>56</v>
      </c>
      <c r="B288" s="113" t="s">
        <v>181</v>
      </c>
      <c r="C288" s="128" t="s">
        <v>397</v>
      </c>
      <c r="D288" s="115">
        <v>2000</v>
      </c>
      <c r="E288" s="116"/>
      <c r="F288" s="116"/>
      <c r="G288" s="116"/>
      <c r="H288" s="116"/>
      <c r="I288" s="160"/>
      <c r="J288" s="136"/>
      <c r="K288" s="116"/>
      <c r="L288" s="116"/>
      <c r="M288" s="160"/>
      <c r="N288" s="172">
        <f>N287+SUM(D288:I288)-SUM(J288:M288)</f>
        <v>221239.65</v>
      </c>
    </row>
    <row r="289" s="3" customFormat="1" spans="1:14">
      <c r="A289" s="112">
        <f>A288+1</f>
        <v>57</v>
      </c>
      <c r="B289" s="113" t="s">
        <v>181</v>
      </c>
      <c r="C289" s="128" t="s">
        <v>398</v>
      </c>
      <c r="D289" s="115">
        <v>400</v>
      </c>
      <c r="E289" s="116"/>
      <c r="F289" s="116"/>
      <c r="G289" s="116"/>
      <c r="H289" s="116"/>
      <c r="I289" s="160"/>
      <c r="J289" s="136"/>
      <c r="K289" s="116"/>
      <c r="L289" s="116"/>
      <c r="M289" s="160"/>
      <c r="N289" s="172">
        <f>N288+SUM(D289:I289)-SUM(J289:M289)</f>
        <v>221639.65</v>
      </c>
    </row>
    <row r="290" s="3" customFormat="1" spans="1:14">
      <c r="A290" s="112">
        <f>A289+1</f>
        <v>58</v>
      </c>
      <c r="B290" s="113" t="s">
        <v>181</v>
      </c>
      <c r="C290" s="128" t="s">
        <v>399</v>
      </c>
      <c r="D290" s="115">
        <v>2000</v>
      </c>
      <c r="E290" s="116"/>
      <c r="F290" s="116"/>
      <c r="G290" s="116"/>
      <c r="H290" s="116"/>
      <c r="I290" s="160"/>
      <c r="J290" s="136"/>
      <c r="K290" s="116"/>
      <c r="L290" s="116"/>
      <c r="M290" s="160"/>
      <c r="N290" s="172">
        <f>N289+SUM(D290:I290)-SUM(J290:M290)</f>
        <v>223639.65</v>
      </c>
    </row>
    <row r="291" s="3" customFormat="1" spans="1:14">
      <c r="A291" s="112">
        <f>A290+1</f>
        <v>59</v>
      </c>
      <c r="B291" s="113" t="s">
        <v>183</v>
      </c>
      <c r="C291" s="128" t="s">
        <v>400</v>
      </c>
      <c r="D291" s="115"/>
      <c r="E291" s="116"/>
      <c r="F291" s="116"/>
      <c r="G291" s="116"/>
      <c r="H291" s="116"/>
      <c r="I291" s="160"/>
      <c r="J291" s="136">
        <v>60400</v>
      </c>
      <c r="K291" s="116"/>
      <c r="L291" s="116"/>
      <c r="M291" s="160"/>
      <c r="N291" s="172">
        <f>N290+SUM(D291:I291)-SUM(J291:M291)</f>
        <v>163239.65</v>
      </c>
    </row>
    <row r="292" s="3" customFormat="1" spans="1:14">
      <c r="A292" s="112">
        <f>A291+1</f>
        <v>60</v>
      </c>
      <c r="B292" s="113" t="s">
        <v>183</v>
      </c>
      <c r="C292" s="128" t="s">
        <v>401</v>
      </c>
      <c r="D292" s="115">
        <v>600</v>
      </c>
      <c r="E292" s="116"/>
      <c r="F292" s="116"/>
      <c r="G292" s="116"/>
      <c r="H292" s="116"/>
      <c r="I292" s="160"/>
      <c r="J292" s="136"/>
      <c r="K292" s="116"/>
      <c r="L292" s="116"/>
      <c r="M292" s="160"/>
      <c r="N292" s="172">
        <f>N291+SUM(D292:I292)-SUM(J292:M292)</f>
        <v>163839.65</v>
      </c>
    </row>
    <row r="293" s="3" customFormat="1" ht="15" spans="1:14">
      <c r="A293" s="112">
        <f>A292+1</f>
        <v>61</v>
      </c>
      <c r="B293" s="113" t="s">
        <v>183</v>
      </c>
      <c r="C293" s="128" t="s">
        <v>402</v>
      </c>
      <c r="D293" s="115">
        <v>1200</v>
      </c>
      <c r="E293" s="116"/>
      <c r="F293" s="116"/>
      <c r="G293" s="116"/>
      <c r="H293" s="116"/>
      <c r="I293" s="160"/>
      <c r="J293" s="136"/>
      <c r="K293" s="116"/>
      <c r="L293" s="116"/>
      <c r="M293" s="160"/>
      <c r="N293" s="172">
        <f>N292+SUM(D293:I293)-SUM(J293:M293)</f>
        <v>165039.65</v>
      </c>
    </row>
    <row r="294" s="3" customFormat="1" spans="1:14">
      <c r="A294" s="112">
        <f>A293+1</f>
        <v>62</v>
      </c>
      <c r="B294" s="113" t="s">
        <v>403</v>
      </c>
      <c r="C294" s="128" t="s">
        <v>404</v>
      </c>
      <c r="D294" s="115"/>
      <c r="E294" s="116"/>
      <c r="F294" s="116"/>
      <c r="G294" s="116"/>
      <c r="H294" s="116"/>
      <c r="I294" s="160"/>
      <c r="J294" s="136">
        <v>129600</v>
      </c>
      <c r="K294" s="116"/>
      <c r="L294" s="116"/>
      <c r="M294" s="160"/>
      <c r="N294" s="172">
        <f>N293+SUM(D294:I294)-SUM(J294:M294)</f>
        <v>35439.6499999999</v>
      </c>
    </row>
    <row r="295" s="3" customFormat="1" spans="1:14">
      <c r="A295" s="112"/>
      <c r="B295" s="113"/>
      <c r="C295" s="128"/>
      <c r="D295" s="115"/>
      <c r="E295" s="116"/>
      <c r="F295" s="116"/>
      <c r="G295" s="116"/>
      <c r="H295" s="116"/>
      <c r="I295" s="160"/>
      <c r="J295" s="136"/>
      <c r="K295" s="116"/>
      <c r="L295" s="116"/>
      <c r="M295" s="160"/>
      <c r="N295" s="172">
        <f>N294+SUM(D295:I295)-SUM(J295:M295)</f>
        <v>35439.6499999999</v>
      </c>
    </row>
    <row r="296" s="3" customFormat="1" ht="15" spans="1:14">
      <c r="A296" s="112"/>
      <c r="B296" s="113"/>
      <c r="C296" s="130"/>
      <c r="D296" s="115"/>
      <c r="E296" s="116"/>
      <c r="F296" s="116"/>
      <c r="G296" s="116"/>
      <c r="H296" s="116"/>
      <c r="I296" s="160"/>
      <c r="J296" s="136"/>
      <c r="K296" s="116"/>
      <c r="L296" s="116"/>
      <c r="M296" s="160"/>
      <c r="N296" s="172">
        <f>N295+SUM(D296:I296)-SUM(J296:M296)</f>
        <v>35439.6499999999</v>
      </c>
    </row>
    <row r="297" s="3" customFormat="1" spans="1:14">
      <c r="A297" s="92"/>
      <c r="B297" s="99"/>
      <c r="C297" s="100" t="s">
        <v>20</v>
      </c>
      <c r="D297" s="101">
        <f>SUM(D233:D296)</f>
        <v>33200</v>
      </c>
      <c r="E297" s="102">
        <f t="shared" ref="E297:M297" si="35">SUM(E233:E296)</f>
        <v>0</v>
      </c>
      <c r="F297" s="102">
        <f t="shared" si="35"/>
        <v>0</v>
      </c>
      <c r="G297" s="102">
        <f t="shared" si="35"/>
        <v>0</v>
      </c>
      <c r="H297" s="102">
        <f t="shared" si="35"/>
        <v>0</v>
      </c>
      <c r="I297" s="161">
        <f t="shared" si="35"/>
        <v>0</v>
      </c>
      <c r="J297" s="101">
        <f>SUM(J233:J296)</f>
        <v>273000</v>
      </c>
      <c r="K297" s="102">
        <f t="shared" si="35"/>
        <v>0</v>
      </c>
      <c r="L297" s="102">
        <f t="shared" si="35"/>
        <v>0</v>
      </c>
      <c r="M297" s="161">
        <f t="shared" si="35"/>
        <v>0</v>
      </c>
      <c r="N297" s="170">
        <f>N232+SUM(D297:I297)-SUM(J297:M297)</f>
        <v>35439.6499999999</v>
      </c>
    </row>
    <row r="298" s="3" customFormat="1" ht="15" spans="1:14">
      <c r="A298" s="103"/>
      <c r="B298" s="120"/>
      <c r="C298" s="187" t="s">
        <v>110</v>
      </c>
      <c r="D298" s="121">
        <f t="shared" ref="D298:N298" si="36">D297</f>
        <v>33200</v>
      </c>
      <c r="E298" s="122">
        <f t="shared" si="36"/>
        <v>0</v>
      </c>
      <c r="F298" s="122">
        <f t="shared" si="36"/>
        <v>0</v>
      </c>
      <c r="G298" s="122">
        <f t="shared" si="36"/>
        <v>0</v>
      </c>
      <c r="H298" s="122">
        <f t="shared" si="36"/>
        <v>0</v>
      </c>
      <c r="I298" s="163">
        <f t="shared" si="36"/>
        <v>0</v>
      </c>
      <c r="J298" s="121">
        <f t="shared" si="36"/>
        <v>273000</v>
      </c>
      <c r="K298" s="122">
        <f t="shared" si="36"/>
        <v>0</v>
      </c>
      <c r="L298" s="122">
        <f t="shared" si="36"/>
        <v>0</v>
      </c>
      <c r="M298" s="163">
        <f t="shared" si="36"/>
        <v>0</v>
      </c>
      <c r="N298" s="163">
        <f t="shared" si="36"/>
        <v>35439.6499999999</v>
      </c>
    </row>
    <row r="299" s="3" customFormat="1" ht="15" spans="1:14">
      <c r="A299" s="107"/>
      <c r="B299" s="107"/>
      <c r="C299" s="108" t="s">
        <v>405</v>
      </c>
      <c r="D299" s="123">
        <f t="shared" ref="D299:M299" si="37">D298+D226</f>
        <v>1570149</v>
      </c>
      <c r="E299" s="124">
        <f t="shared" si="37"/>
        <v>58638.91</v>
      </c>
      <c r="F299" s="124">
        <f t="shared" si="37"/>
        <v>0</v>
      </c>
      <c r="G299" s="124">
        <f t="shared" si="37"/>
        <v>0</v>
      </c>
      <c r="H299" s="124">
        <f t="shared" si="37"/>
        <v>0</v>
      </c>
      <c r="I299" s="177">
        <f t="shared" si="37"/>
        <v>396.43</v>
      </c>
      <c r="J299" s="123">
        <f t="shared" si="37"/>
        <v>1579080</v>
      </c>
      <c r="K299" s="124">
        <f t="shared" si="37"/>
        <v>0</v>
      </c>
      <c r="L299" s="124">
        <f t="shared" si="37"/>
        <v>0</v>
      </c>
      <c r="M299" s="167">
        <f t="shared" si="37"/>
        <v>14664.69</v>
      </c>
      <c r="N299" s="171">
        <f>SUM(D299:I299)-SUM(J299:M299)</f>
        <v>35439.6499999999</v>
      </c>
    </row>
    <row r="300" s="3" customFormat="1" spans="1:14">
      <c r="A300" s="111"/>
      <c r="B300" s="79"/>
      <c r="C300" s="79"/>
      <c r="D300" s="111"/>
      <c r="E300" s="111"/>
      <c r="F300" s="111"/>
      <c r="G300" s="111"/>
      <c r="H300" s="111"/>
      <c r="I300" s="111"/>
      <c r="J300" s="111"/>
      <c r="K300" s="79"/>
      <c r="L300" s="79"/>
      <c r="M300" s="79"/>
      <c r="N300" s="79"/>
    </row>
    <row r="301" s="3" customFormat="1" ht="18.75" spans="1:14">
      <c r="A301" s="5" t="s">
        <v>186</v>
      </c>
      <c r="B301" s="5"/>
      <c r="C301" s="5"/>
      <c r="D301" s="5"/>
      <c r="E301" s="5"/>
      <c r="F301" s="5"/>
      <c r="G301" s="5"/>
      <c r="H301" s="5"/>
      <c r="I301" s="5"/>
      <c r="J301" s="5"/>
      <c r="K301" s="1"/>
      <c r="L301" s="1"/>
      <c r="M301" s="1"/>
      <c r="N301" s="1"/>
    </row>
    <row r="302" s="1" customFormat="1" ht="19.5" spans="1:10">
      <c r="A302" s="5" t="s">
        <v>190</v>
      </c>
      <c r="B302" s="5"/>
      <c r="C302" s="5"/>
      <c r="D302" s="5"/>
      <c r="E302" s="5"/>
      <c r="F302" s="5"/>
      <c r="G302" s="5"/>
      <c r="H302" s="5"/>
      <c r="I302" s="5"/>
      <c r="J302" s="5"/>
    </row>
    <row r="303" s="3" customFormat="1" spans="1:14">
      <c r="A303" s="82"/>
      <c r="B303" s="82" t="s">
        <v>2</v>
      </c>
      <c r="C303" s="140" t="s">
        <v>3</v>
      </c>
      <c r="D303" s="83" t="s">
        <v>4</v>
      </c>
      <c r="E303" s="84"/>
      <c r="F303" s="84"/>
      <c r="G303" s="84"/>
      <c r="H303" s="84"/>
      <c r="I303" s="139"/>
      <c r="J303" s="83" t="s">
        <v>5</v>
      </c>
      <c r="K303" s="84"/>
      <c r="L303" s="84"/>
      <c r="M303" s="139"/>
      <c r="N303" s="140" t="s">
        <v>6</v>
      </c>
    </row>
    <row r="304" s="3" customFormat="1" ht="15" spans="1:14">
      <c r="A304" s="86"/>
      <c r="B304" s="86"/>
      <c r="C304" s="143"/>
      <c r="D304" s="188" t="s">
        <v>7</v>
      </c>
      <c r="E304" s="14" t="s">
        <v>8</v>
      </c>
      <c r="F304" s="14" t="s">
        <v>9</v>
      </c>
      <c r="G304" s="14" t="s">
        <v>10</v>
      </c>
      <c r="H304" s="14" t="s">
        <v>11</v>
      </c>
      <c r="I304" s="197" t="s">
        <v>12</v>
      </c>
      <c r="J304" s="188" t="s">
        <v>13</v>
      </c>
      <c r="K304" s="14" t="s">
        <v>14</v>
      </c>
      <c r="L304" s="14" t="s">
        <v>15</v>
      </c>
      <c r="M304" s="197" t="s">
        <v>16</v>
      </c>
      <c r="N304" s="143"/>
    </row>
    <row r="305" s="3" customFormat="1" spans="1:14">
      <c r="A305" s="92"/>
      <c r="B305" s="99"/>
      <c r="C305" s="189" t="s">
        <v>24</v>
      </c>
      <c r="D305" s="101"/>
      <c r="E305" s="102"/>
      <c r="F305" s="102"/>
      <c r="G305" s="102"/>
      <c r="H305" s="102"/>
      <c r="I305" s="152"/>
      <c r="J305" s="101"/>
      <c r="K305" s="102"/>
      <c r="L305" s="102"/>
      <c r="M305" s="152"/>
      <c r="N305" s="146">
        <f>N299</f>
        <v>35439.6499999999</v>
      </c>
    </row>
    <row r="306" s="3" customFormat="1" spans="1:14">
      <c r="A306" s="190"/>
      <c r="B306" s="135"/>
      <c r="C306" s="135" t="s">
        <v>128</v>
      </c>
      <c r="D306" s="136"/>
      <c r="E306" s="116"/>
      <c r="F306" s="116"/>
      <c r="G306" s="116"/>
      <c r="H306" s="116"/>
      <c r="I306" s="198"/>
      <c r="J306" s="136"/>
      <c r="K306" s="116"/>
      <c r="L306" s="116"/>
      <c r="M306" s="198"/>
      <c r="N306" s="147">
        <f>N305-J306</f>
        <v>35439.6499999999</v>
      </c>
    </row>
    <row r="307" s="3" customFormat="1" spans="1:14">
      <c r="A307" s="190"/>
      <c r="B307" s="135"/>
      <c r="C307" s="191"/>
      <c r="D307" s="136"/>
      <c r="E307" s="116"/>
      <c r="F307" s="116"/>
      <c r="G307" s="116"/>
      <c r="H307" s="116"/>
      <c r="I307" s="198"/>
      <c r="J307" s="136"/>
      <c r="K307" s="116"/>
      <c r="L307" s="116"/>
      <c r="M307" s="198"/>
      <c r="N307" s="147">
        <f>N306-J307</f>
        <v>35439.6499999999</v>
      </c>
    </row>
    <row r="308" s="3" customFormat="1" ht="15" spans="1:14">
      <c r="A308" s="103"/>
      <c r="B308" s="192"/>
      <c r="C308" s="193"/>
      <c r="D308" s="105"/>
      <c r="E308" s="106"/>
      <c r="F308" s="106"/>
      <c r="G308" s="106"/>
      <c r="H308" s="106"/>
      <c r="I308" s="154"/>
      <c r="J308" s="105"/>
      <c r="K308" s="106"/>
      <c r="L308" s="106"/>
      <c r="M308" s="154"/>
      <c r="N308" s="199">
        <f>N307+D308</f>
        <v>35439.6499999999</v>
      </c>
    </row>
    <row r="309" s="3" customFormat="1" spans="1:14">
      <c r="A309" s="92"/>
      <c r="B309" s="99"/>
      <c r="C309" s="137" t="s">
        <v>20</v>
      </c>
      <c r="D309" s="133">
        <f t="shared" ref="D309:M309" si="38">SUM(D308:D308)</f>
        <v>0</v>
      </c>
      <c r="E309" s="94">
        <f t="shared" si="38"/>
        <v>0</v>
      </c>
      <c r="F309" s="94">
        <f t="shared" si="38"/>
        <v>0</v>
      </c>
      <c r="G309" s="94">
        <f t="shared" si="38"/>
        <v>0</v>
      </c>
      <c r="H309" s="94">
        <f t="shared" si="38"/>
        <v>0</v>
      </c>
      <c r="I309" s="144">
        <f t="shared" si="38"/>
        <v>0</v>
      </c>
      <c r="J309" s="133">
        <f>SUM(J306:J308)</f>
        <v>0</v>
      </c>
      <c r="K309" s="94">
        <f t="shared" si="38"/>
        <v>0</v>
      </c>
      <c r="L309" s="94">
        <f t="shared" si="38"/>
        <v>0</v>
      </c>
      <c r="M309" s="144">
        <f t="shared" si="38"/>
        <v>0</v>
      </c>
      <c r="N309" s="200">
        <f>N305+SUM(D309:I309)-SUM(J309:M309)</f>
        <v>35439.6499999999</v>
      </c>
    </row>
    <row r="310" s="3" customFormat="1" ht="15" spans="1:14">
      <c r="A310" s="120"/>
      <c r="B310" s="120"/>
      <c r="C310" s="187" t="s">
        <v>114</v>
      </c>
      <c r="D310" s="105">
        <f t="shared" ref="D310:N310" si="39">D309</f>
        <v>0</v>
      </c>
      <c r="E310" s="106">
        <f t="shared" si="39"/>
        <v>0</v>
      </c>
      <c r="F310" s="106">
        <f t="shared" si="39"/>
        <v>0</v>
      </c>
      <c r="G310" s="106">
        <f t="shared" si="39"/>
        <v>0</v>
      </c>
      <c r="H310" s="106">
        <f t="shared" si="39"/>
        <v>0</v>
      </c>
      <c r="I310" s="178">
        <f t="shared" si="39"/>
        <v>0</v>
      </c>
      <c r="J310" s="105">
        <f t="shared" si="39"/>
        <v>0</v>
      </c>
      <c r="K310" s="106">
        <f t="shared" si="39"/>
        <v>0</v>
      </c>
      <c r="L310" s="106">
        <f t="shared" si="39"/>
        <v>0</v>
      </c>
      <c r="M310" s="178">
        <f t="shared" si="39"/>
        <v>0</v>
      </c>
      <c r="N310" s="163">
        <f t="shared" si="39"/>
        <v>35439.6499999999</v>
      </c>
    </row>
    <row r="311" s="3" customFormat="1" ht="15" spans="1:14">
      <c r="A311" s="107"/>
      <c r="B311" s="107"/>
      <c r="C311" s="108" t="s">
        <v>406</v>
      </c>
      <c r="D311" s="109">
        <f t="shared" ref="D311:M311" si="40">D310+D299</f>
        <v>1570149</v>
      </c>
      <c r="E311" s="174">
        <f t="shared" si="40"/>
        <v>58638.91</v>
      </c>
      <c r="F311" s="174">
        <f t="shared" si="40"/>
        <v>0</v>
      </c>
      <c r="G311" s="174">
        <f t="shared" si="40"/>
        <v>0</v>
      </c>
      <c r="H311" s="174">
        <f t="shared" si="40"/>
        <v>0</v>
      </c>
      <c r="I311" s="180">
        <f t="shared" si="40"/>
        <v>396.43</v>
      </c>
      <c r="J311" s="109">
        <f t="shared" si="40"/>
        <v>1579080</v>
      </c>
      <c r="K311" s="174">
        <f t="shared" si="40"/>
        <v>0</v>
      </c>
      <c r="L311" s="174">
        <f t="shared" si="40"/>
        <v>0</v>
      </c>
      <c r="M311" s="180">
        <f t="shared" si="40"/>
        <v>14664.69</v>
      </c>
      <c r="N311" s="171">
        <f>SUM(D311:I311)-SUM(J311:M311)</f>
        <v>35439.6499999999</v>
      </c>
    </row>
    <row r="312" s="3" customFormat="1" spans="1:14">
      <c r="A312" s="111"/>
      <c r="B312" s="79"/>
      <c r="C312" s="79"/>
      <c r="D312" s="111"/>
      <c r="E312" s="111"/>
      <c r="F312" s="111"/>
      <c r="G312" s="111"/>
      <c r="H312" s="111"/>
      <c r="I312" s="111"/>
      <c r="J312" s="111"/>
      <c r="K312" s="79"/>
      <c r="L312" s="79"/>
      <c r="M312" s="79"/>
      <c r="N312" s="79"/>
    </row>
    <row r="313" s="3" customFormat="1" ht="18.75" spans="1:14">
      <c r="A313" s="5" t="s">
        <v>187</v>
      </c>
      <c r="B313" s="5"/>
      <c r="C313" s="5"/>
      <c r="D313" s="5"/>
      <c r="E313" s="5"/>
      <c r="F313" s="5"/>
      <c r="G313" s="5"/>
      <c r="H313" s="5"/>
      <c r="I313" s="5"/>
      <c r="J313" s="5"/>
      <c r="K313" s="1"/>
      <c r="L313" s="1"/>
      <c r="M313" s="1"/>
      <c r="N313" s="1"/>
    </row>
    <row r="314" s="1" customFormat="1" ht="19.5" spans="1:10">
      <c r="A314" s="5" t="s">
        <v>190</v>
      </c>
      <c r="B314" s="5"/>
      <c r="C314" s="5"/>
      <c r="D314" s="5"/>
      <c r="E314" s="5"/>
      <c r="F314" s="5"/>
      <c r="G314" s="5"/>
      <c r="H314" s="5"/>
      <c r="I314" s="5"/>
      <c r="J314" s="5"/>
    </row>
    <row r="315" s="3" customFormat="1" spans="1:14">
      <c r="A315" s="81"/>
      <c r="B315" s="82" t="s">
        <v>2</v>
      </c>
      <c r="C315" s="82" t="s">
        <v>3</v>
      </c>
      <c r="D315" s="83" t="s">
        <v>4</v>
      </c>
      <c r="E315" s="84"/>
      <c r="F315" s="84"/>
      <c r="G315" s="84"/>
      <c r="H315" s="84"/>
      <c r="I315" s="138"/>
      <c r="J315" s="83" t="s">
        <v>5</v>
      </c>
      <c r="K315" s="84"/>
      <c r="L315" s="84"/>
      <c r="M315" s="139"/>
      <c r="N315" s="140" t="s">
        <v>6</v>
      </c>
    </row>
    <row r="316" s="3" customFormat="1" ht="15" spans="1:14">
      <c r="A316" s="85"/>
      <c r="B316" s="86"/>
      <c r="C316" s="87"/>
      <c r="D316" s="88" t="s">
        <v>7</v>
      </c>
      <c r="E316" s="89" t="s">
        <v>8</v>
      </c>
      <c r="F316" s="89" t="s">
        <v>9</v>
      </c>
      <c r="G316" s="89" t="s">
        <v>10</v>
      </c>
      <c r="H316" s="89" t="s">
        <v>11</v>
      </c>
      <c r="I316" s="141" t="s">
        <v>12</v>
      </c>
      <c r="J316" s="88" t="s">
        <v>13</v>
      </c>
      <c r="K316" s="89" t="s">
        <v>14</v>
      </c>
      <c r="L316" s="89" t="s">
        <v>15</v>
      </c>
      <c r="M316" s="142" t="s">
        <v>16</v>
      </c>
      <c r="N316" s="159"/>
    </row>
    <row r="317" s="3" customFormat="1" spans="1:14">
      <c r="A317" s="90"/>
      <c r="B317" s="125"/>
      <c r="C317" s="92" t="s">
        <v>24</v>
      </c>
      <c r="D317" s="93"/>
      <c r="E317" s="94"/>
      <c r="F317" s="94"/>
      <c r="G317" s="94"/>
      <c r="H317" s="94"/>
      <c r="I317" s="144"/>
      <c r="J317" s="133"/>
      <c r="K317" s="94"/>
      <c r="L317" s="94"/>
      <c r="M317" s="144"/>
      <c r="N317" s="153">
        <f>N311</f>
        <v>35439.6499999999</v>
      </c>
    </row>
    <row r="318" s="3" customFormat="1" spans="1:14">
      <c r="A318" s="90"/>
      <c r="B318" s="91"/>
      <c r="C318" s="135" t="s">
        <v>128</v>
      </c>
      <c r="D318" s="93"/>
      <c r="E318" s="94"/>
      <c r="F318" s="94"/>
      <c r="G318" s="94"/>
      <c r="H318" s="94"/>
      <c r="I318" s="144"/>
      <c r="J318" s="133"/>
      <c r="K318" s="94"/>
      <c r="L318" s="94"/>
      <c r="M318" s="144"/>
      <c r="N318" s="153">
        <f>N317-J318</f>
        <v>35439.6499999999</v>
      </c>
    </row>
    <row r="319" s="3" customFormat="1" spans="1:14">
      <c r="A319" s="90"/>
      <c r="B319" s="91"/>
      <c r="C319" s="128"/>
      <c r="D319" s="93"/>
      <c r="E319" s="94"/>
      <c r="F319" s="94"/>
      <c r="G319" s="94"/>
      <c r="H319" s="94"/>
      <c r="I319" s="144"/>
      <c r="J319" s="133"/>
      <c r="K319" s="94"/>
      <c r="L319" s="94"/>
      <c r="M319" s="144"/>
      <c r="N319" s="153">
        <f t="shared" ref="N319:N320" si="41">N318-J319</f>
        <v>35439.6499999999</v>
      </c>
    </row>
    <row r="320" s="3" customFormat="1" ht="15" spans="1:14">
      <c r="A320" s="90"/>
      <c r="B320" s="91"/>
      <c r="C320" s="194"/>
      <c r="D320" s="195"/>
      <c r="E320" s="196"/>
      <c r="F320" s="196"/>
      <c r="G320" s="196"/>
      <c r="H320" s="196"/>
      <c r="I320" s="201"/>
      <c r="J320" s="202"/>
      <c r="K320" s="196"/>
      <c r="L320" s="196"/>
      <c r="M320" s="201"/>
      <c r="N320" s="153">
        <f t="shared" si="41"/>
        <v>35439.6499999999</v>
      </c>
    </row>
    <row r="321" s="3" customFormat="1" spans="1:14">
      <c r="A321" s="92"/>
      <c r="B321" s="99"/>
      <c r="C321" s="173" t="s">
        <v>20</v>
      </c>
      <c r="D321" s="101">
        <f>SUM(D318:D320)</f>
        <v>0</v>
      </c>
      <c r="E321" s="102">
        <f>SUM(E318:E320)</f>
        <v>0</v>
      </c>
      <c r="F321" s="102">
        <f>SUM(F320:F320)</f>
        <v>0</v>
      </c>
      <c r="G321" s="102">
        <f>SUM(G320:G320)</f>
        <v>0</v>
      </c>
      <c r="H321" s="102">
        <f>SUM(H320:H320)</f>
        <v>0</v>
      </c>
      <c r="I321" s="152">
        <f>SUM(I320:I320)</f>
        <v>0</v>
      </c>
      <c r="J321" s="101">
        <f>SUM(J318:J320)</f>
        <v>0</v>
      </c>
      <c r="K321" s="102">
        <f>SUM(K320:K320)</f>
        <v>0</v>
      </c>
      <c r="L321" s="102">
        <f>SUM(L320:L320)</f>
        <v>0</v>
      </c>
      <c r="M321" s="161">
        <f>SUM(M320:M320)</f>
        <v>0</v>
      </c>
      <c r="N321" s="170">
        <f>N317+SUM(D321:I321)-SUM(J321:M321)</f>
        <v>35439.6499999999</v>
      </c>
    </row>
    <row r="322" s="3" customFormat="1" ht="15" spans="1:14">
      <c r="A322" s="103"/>
      <c r="B322" s="103"/>
      <c r="C322" s="104" t="s">
        <v>118</v>
      </c>
      <c r="D322" s="105">
        <f t="shared" ref="D322:N322" si="42">D321</f>
        <v>0</v>
      </c>
      <c r="E322" s="106">
        <f t="shared" si="42"/>
        <v>0</v>
      </c>
      <c r="F322" s="106">
        <f t="shared" si="42"/>
        <v>0</v>
      </c>
      <c r="G322" s="106">
        <f t="shared" si="42"/>
        <v>0</v>
      </c>
      <c r="H322" s="106">
        <f t="shared" si="42"/>
        <v>0</v>
      </c>
      <c r="I322" s="154">
        <f t="shared" si="42"/>
        <v>0</v>
      </c>
      <c r="J322" s="105">
        <f t="shared" si="42"/>
        <v>0</v>
      </c>
      <c r="K322" s="106">
        <f t="shared" si="42"/>
        <v>0</v>
      </c>
      <c r="L322" s="106">
        <f t="shared" si="42"/>
        <v>0</v>
      </c>
      <c r="M322" s="178">
        <f t="shared" si="42"/>
        <v>0</v>
      </c>
      <c r="N322" s="163">
        <f t="shared" si="42"/>
        <v>35439.6499999999</v>
      </c>
    </row>
    <row r="323" s="3" customFormat="1" ht="15" spans="1:14">
      <c r="A323" s="107"/>
      <c r="B323" s="107"/>
      <c r="C323" s="108" t="s">
        <v>407</v>
      </c>
      <c r="D323" s="109">
        <f t="shared" ref="D323:M323" si="43">D322+D311</f>
        <v>1570149</v>
      </c>
      <c r="E323" s="174">
        <f t="shared" si="43"/>
        <v>58638.91</v>
      </c>
      <c r="F323" s="174">
        <f t="shared" si="43"/>
        <v>0</v>
      </c>
      <c r="G323" s="174">
        <f t="shared" si="43"/>
        <v>0</v>
      </c>
      <c r="H323" s="174">
        <f t="shared" si="43"/>
        <v>0</v>
      </c>
      <c r="I323" s="179">
        <f t="shared" si="43"/>
        <v>396.43</v>
      </c>
      <c r="J323" s="109">
        <f t="shared" si="43"/>
        <v>1579080</v>
      </c>
      <c r="K323" s="174">
        <f t="shared" si="43"/>
        <v>0</v>
      </c>
      <c r="L323" s="174">
        <f t="shared" si="43"/>
        <v>0</v>
      </c>
      <c r="M323" s="180">
        <f t="shared" si="43"/>
        <v>14664.69</v>
      </c>
      <c r="N323" s="171">
        <f>SUM(D323:I323)-SUM(J323:M323)</f>
        <v>35439.6499999999</v>
      </c>
    </row>
    <row r="324" s="3" customFormat="1" spans="1:14">
      <c r="A324" s="111"/>
      <c r="B324" s="79"/>
      <c r="C324" s="79"/>
      <c r="D324" s="111"/>
      <c r="E324" s="111"/>
      <c r="F324" s="111"/>
      <c r="G324" s="111"/>
      <c r="H324" s="111"/>
      <c r="I324" s="111"/>
      <c r="J324" s="111"/>
      <c r="K324" s="79"/>
      <c r="L324" s="79"/>
      <c r="M324" s="79"/>
      <c r="N324" s="79"/>
    </row>
    <row r="325" s="3" customFormat="1" ht="18.75" spans="1:14">
      <c r="A325" s="5" t="s">
        <v>188</v>
      </c>
      <c r="B325" s="5"/>
      <c r="C325" s="5"/>
      <c r="D325" s="5"/>
      <c r="E325" s="5"/>
      <c r="F325" s="5"/>
      <c r="G325" s="5"/>
      <c r="H325" s="5"/>
      <c r="I325" s="5"/>
      <c r="J325" s="5"/>
      <c r="K325" s="1"/>
      <c r="L325" s="1"/>
      <c r="M325" s="1"/>
      <c r="N325" s="1"/>
    </row>
    <row r="326" s="1" customFormat="1" ht="19.5" spans="1:10">
      <c r="A326" s="5" t="s">
        <v>190</v>
      </c>
      <c r="B326" s="5"/>
      <c r="C326" s="5"/>
      <c r="D326" s="5"/>
      <c r="E326" s="5"/>
      <c r="F326" s="5"/>
      <c r="G326" s="5"/>
      <c r="H326" s="5"/>
      <c r="I326" s="5"/>
      <c r="J326" s="5"/>
    </row>
    <row r="327" s="3" customFormat="1" spans="1:14">
      <c r="A327" s="81"/>
      <c r="B327" s="82" t="s">
        <v>2</v>
      </c>
      <c r="C327" s="82" t="s">
        <v>3</v>
      </c>
      <c r="D327" s="83" t="s">
        <v>4</v>
      </c>
      <c r="E327" s="84"/>
      <c r="F327" s="84"/>
      <c r="G327" s="84"/>
      <c r="H327" s="84"/>
      <c r="I327" s="138"/>
      <c r="J327" s="83" t="s">
        <v>5</v>
      </c>
      <c r="K327" s="84"/>
      <c r="L327" s="84"/>
      <c r="M327" s="139"/>
      <c r="N327" s="140" t="s">
        <v>6</v>
      </c>
    </row>
    <row r="328" s="3" customFormat="1" ht="15" spans="1:14">
      <c r="A328" s="85"/>
      <c r="B328" s="86"/>
      <c r="C328" s="87"/>
      <c r="D328" s="88" t="s">
        <v>7</v>
      </c>
      <c r="E328" s="89" t="s">
        <v>8</v>
      </c>
      <c r="F328" s="89" t="s">
        <v>9</v>
      </c>
      <c r="G328" s="89" t="s">
        <v>10</v>
      </c>
      <c r="H328" s="89" t="s">
        <v>11</v>
      </c>
      <c r="I328" s="141" t="s">
        <v>12</v>
      </c>
      <c r="J328" s="88" t="s">
        <v>13</v>
      </c>
      <c r="K328" s="89" t="s">
        <v>14</v>
      </c>
      <c r="L328" s="89" t="s">
        <v>15</v>
      </c>
      <c r="M328" s="142" t="s">
        <v>16</v>
      </c>
      <c r="N328" s="159"/>
    </row>
    <row r="329" s="3" customFormat="1" spans="1:14">
      <c r="A329" s="90"/>
      <c r="B329" s="125"/>
      <c r="C329" s="92" t="s">
        <v>24</v>
      </c>
      <c r="D329" s="93"/>
      <c r="E329" s="94"/>
      <c r="F329" s="94"/>
      <c r="G329" s="94"/>
      <c r="H329" s="94"/>
      <c r="I329" s="144"/>
      <c r="J329" s="133"/>
      <c r="K329" s="94"/>
      <c r="L329" s="94"/>
      <c r="M329" s="144"/>
      <c r="N329" s="153">
        <f>N323</f>
        <v>35439.6499999999</v>
      </c>
    </row>
    <row r="330" s="3" customFormat="1" spans="1:14">
      <c r="A330" s="90"/>
      <c r="B330" s="91"/>
      <c r="C330" s="135" t="s">
        <v>128</v>
      </c>
      <c r="D330" s="93"/>
      <c r="E330" s="94"/>
      <c r="F330" s="94"/>
      <c r="G330" s="94"/>
      <c r="H330" s="94"/>
      <c r="I330" s="144"/>
      <c r="J330" s="133"/>
      <c r="K330" s="94"/>
      <c r="L330" s="94"/>
      <c r="M330" s="144"/>
      <c r="N330" s="153">
        <f>N329+D330</f>
        <v>35439.6499999999</v>
      </c>
    </row>
    <row r="331" s="3" customFormat="1" spans="1:14">
      <c r="A331" s="90"/>
      <c r="B331" s="91"/>
      <c r="C331" s="128"/>
      <c r="D331" s="93"/>
      <c r="E331" s="94"/>
      <c r="F331" s="94"/>
      <c r="G331" s="94"/>
      <c r="H331" s="94"/>
      <c r="I331" s="144"/>
      <c r="J331" s="133"/>
      <c r="K331" s="94"/>
      <c r="L331" s="94"/>
      <c r="M331" s="144"/>
      <c r="N331" s="153">
        <f>N330-J331</f>
        <v>35439.6499999999</v>
      </c>
    </row>
    <row r="332" s="3" customFormat="1" ht="15" spans="1:14">
      <c r="A332" s="112"/>
      <c r="B332" s="113"/>
      <c r="C332" s="130"/>
      <c r="D332" s="115"/>
      <c r="E332" s="116"/>
      <c r="F332" s="116"/>
      <c r="G332" s="116"/>
      <c r="H332" s="116"/>
      <c r="I332" s="160"/>
      <c r="J332" s="136"/>
      <c r="K332" s="116"/>
      <c r="L332" s="116"/>
      <c r="M332" s="160"/>
      <c r="N332" s="172">
        <f>N331-J332</f>
        <v>35439.6499999999</v>
      </c>
    </row>
    <row r="333" s="3" customFormat="1" spans="1:14">
      <c r="A333" s="92"/>
      <c r="B333" s="99"/>
      <c r="C333" s="100" t="s">
        <v>20</v>
      </c>
      <c r="D333" s="101">
        <f>SUM(D330:D332)</f>
        <v>0</v>
      </c>
      <c r="E333" s="102">
        <f t="shared" ref="E333:M333" si="44">SUM(E332:E332)</f>
        <v>0</v>
      </c>
      <c r="F333" s="102">
        <f t="shared" si="44"/>
        <v>0</v>
      </c>
      <c r="G333" s="102">
        <f t="shared" si="44"/>
        <v>0</v>
      </c>
      <c r="H333" s="102">
        <f t="shared" si="44"/>
        <v>0</v>
      </c>
      <c r="I333" s="161">
        <f t="shared" si="44"/>
        <v>0</v>
      </c>
      <c r="J333" s="101">
        <f>SUM(J330:J332)</f>
        <v>0</v>
      </c>
      <c r="K333" s="102">
        <f t="shared" si="44"/>
        <v>0</v>
      </c>
      <c r="L333" s="102">
        <f t="shared" si="44"/>
        <v>0</v>
      </c>
      <c r="M333" s="161">
        <f t="shared" si="44"/>
        <v>0</v>
      </c>
      <c r="N333" s="170">
        <f>N329+SUM(D333:I333)-SUM(J333:M333)</f>
        <v>35439.6499999999</v>
      </c>
    </row>
    <row r="334" s="3" customFormat="1" ht="15" spans="1:14">
      <c r="A334" s="103"/>
      <c r="B334" s="103"/>
      <c r="C334" s="132" t="s">
        <v>123</v>
      </c>
      <c r="D334" s="121">
        <f t="shared" ref="D334:N334" si="45">D333</f>
        <v>0</v>
      </c>
      <c r="E334" s="122">
        <f t="shared" si="45"/>
        <v>0</v>
      </c>
      <c r="F334" s="122">
        <f t="shared" si="45"/>
        <v>0</v>
      </c>
      <c r="G334" s="122">
        <f t="shared" si="45"/>
        <v>0</v>
      </c>
      <c r="H334" s="122">
        <f t="shared" si="45"/>
        <v>0</v>
      </c>
      <c r="I334" s="163">
        <f t="shared" si="45"/>
        <v>0</v>
      </c>
      <c r="J334" s="121">
        <f t="shared" si="45"/>
        <v>0</v>
      </c>
      <c r="K334" s="122">
        <f t="shared" si="45"/>
        <v>0</v>
      </c>
      <c r="L334" s="122">
        <f t="shared" si="45"/>
        <v>0</v>
      </c>
      <c r="M334" s="163">
        <f t="shared" si="45"/>
        <v>0</v>
      </c>
      <c r="N334" s="163">
        <f t="shared" si="45"/>
        <v>35439.6499999999</v>
      </c>
    </row>
    <row r="335" s="3" customFormat="1" ht="15" spans="1:14">
      <c r="A335" s="107"/>
      <c r="B335" s="107"/>
      <c r="C335" s="108" t="s">
        <v>408</v>
      </c>
      <c r="D335" s="123">
        <f t="shared" ref="D335:M335" si="46">D334+D323</f>
        <v>1570149</v>
      </c>
      <c r="E335" s="124">
        <f t="shared" si="46"/>
        <v>58638.91</v>
      </c>
      <c r="F335" s="124">
        <f t="shared" si="46"/>
        <v>0</v>
      </c>
      <c r="G335" s="124">
        <f t="shared" si="46"/>
        <v>0</v>
      </c>
      <c r="H335" s="124">
        <f t="shared" si="46"/>
        <v>0</v>
      </c>
      <c r="I335" s="177">
        <f t="shared" si="46"/>
        <v>396.43</v>
      </c>
      <c r="J335" s="123">
        <f t="shared" si="46"/>
        <v>1579080</v>
      </c>
      <c r="K335" s="124">
        <f t="shared" si="46"/>
        <v>0</v>
      </c>
      <c r="L335" s="124">
        <f t="shared" si="46"/>
        <v>0</v>
      </c>
      <c r="M335" s="167">
        <f t="shared" si="46"/>
        <v>14664.69</v>
      </c>
      <c r="N335" s="171">
        <f>SUM(D335:I335)-SUM(J335:M335)</f>
        <v>35439.6499999999</v>
      </c>
    </row>
    <row r="336" s="3" customFormat="1" spans="1:14">
      <c r="A336" s="111"/>
      <c r="B336" s="79"/>
      <c r="C336" s="79"/>
      <c r="D336" s="111"/>
      <c r="E336" s="111"/>
      <c r="F336" s="111"/>
      <c r="G336" s="111"/>
      <c r="H336" s="111"/>
      <c r="I336" s="111"/>
      <c r="J336" s="111"/>
      <c r="K336" s="79"/>
      <c r="L336" s="79"/>
      <c r="M336" s="79"/>
      <c r="N336" s="79"/>
    </row>
    <row r="337" s="3" customFormat="1" spans="1:14">
      <c r="A337" s="111"/>
      <c r="B337" s="79"/>
      <c r="C337" s="79"/>
      <c r="D337" s="111"/>
      <c r="E337" s="111"/>
      <c r="F337" s="111"/>
      <c r="G337" s="111"/>
      <c r="H337" s="111"/>
      <c r="I337" s="111"/>
      <c r="J337" s="111"/>
      <c r="K337" s="79"/>
      <c r="L337" s="79"/>
      <c r="M337" s="79"/>
      <c r="N337" s="79"/>
    </row>
    <row r="338" s="3" customFormat="1" spans="1:14">
      <c r="A338" s="111"/>
      <c r="B338" s="79"/>
      <c r="C338" s="79" t="s">
        <v>409</v>
      </c>
      <c r="D338" s="203">
        <f t="shared" ref="D338:M338" si="47">D12+D25+D52+D62+D72+D83+D95+D225+D298+D310+D322+D334</f>
        <v>288800</v>
      </c>
      <c r="E338" s="203">
        <f t="shared" si="47"/>
        <v>0</v>
      </c>
      <c r="F338" s="203">
        <f t="shared" si="47"/>
        <v>0</v>
      </c>
      <c r="G338" s="203">
        <f t="shared" si="47"/>
        <v>0</v>
      </c>
      <c r="H338" s="203">
        <f t="shared" si="47"/>
        <v>0</v>
      </c>
      <c r="I338" s="203">
        <f t="shared" si="47"/>
        <v>6.62</v>
      </c>
      <c r="J338" s="203">
        <f t="shared" si="47"/>
        <v>303200</v>
      </c>
      <c r="K338" s="203">
        <f t="shared" si="47"/>
        <v>0</v>
      </c>
      <c r="L338" s="203">
        <f t="shared" si="47"/>
        <v>0</v>
      </c>
      <c r="M338" s="203">
        <f t="shared" si="47"/>
        <v>325.73</v>
      </c>
      <c r="N338" s="204">
        <f>N5+SUM(D338:I338)-SUM(J338:M338)</f>
        <v>35439.65</v>
      </c>
    </row>
    <row r="339" s="3" customFormat="1" spans="1:14">
      <c r="A339" s="111"/>
      <c r="B339" s="79"/>
      <c r="C339" s="79"/>
      <c r="D339" s="111"/>
      <c r="E339" s="111"/>
      <c r="F339" s="111"/>
      <c r="G339" s="111"/>
      <c r="H339" s="111"/>
      <c r="I339" s="111"/>
      <c r="J339" s="111"/>
      <c r="K339" s="79"/>
      <c r="L339" s="79"/>
      <c r="M339" s="79"/>
      <c r="N339" s="79"/>
    </row>
    <row r="340" s="3" customFormat="1" spans="1:14">
      <c r="A340" s="111"/>
      <c r="B340" s="79"/>
      <c r="C340" s="79"/>
      <c r="D340" s="111"/>
      <c r="E340" s="111"/>
      <c r="F340" s="111"/>
      <c r="G340" s="111"/>
      <c r="H340" s="111"/>
      <c r="I340" s="111"/>
      <c r="J340" s="111"/>
      <c r="K340" s="79"/>
      <c r="L340" s="79"/>
      <c r="M340" s="79"/>
      <c r="N340" s="79"/>
    </row>
    <row r="341" s="3" customFormat="1" spans="1:14">
      <c r="A341" s="111"/>
      <c r="B341" s="79"/>
      <c r="C341" s="79"/>
      <c r="D341" s="111"/>
      <c r="E341" s="111"/>
      <c r="F341" s="111"/>
      <c r="G341" s="111"/>
      <c r="H341" s="111"/>
      <c r="I341" s="111"/>
      <c r="J341" s="111"/>
      <c r="K341" s="79"/>
      <c r="L341" s="79"/>
      <c r="M341" s="79"/>
      <c r="N341" s="79"/>
    </row>
    <row r="342" s="3" customFormat="1" spans="1:14">
      <c r="A342" s="111"/>
      <c r="B342" s="79"/>
      <c r="C342" s="79"/>
      <c r="D342" s="111"/>
      <c r="E342" s="111"/>
      <c r="F342" s="111"/>
      <c r="G342" s="111"/>
      <c r="H342" s="111"/>
      <c r="I342" s="111"/>
      <c r="J342" s="111"/>
      <c r="K342" s="79"/>
      <c r="L342" s="79"/>
      <c r="M342" s="79"/>
      <c r="N342" s="79"/>
    </row>
    <row r="343" s="3" customFormat="1" spans="1:14">
      <c r="A343" s="111"/>
      <c r="B343" s="79"/>
      <c r="C343" s="79"/>
      <c r="D343" s="111"/>
      <c r="E343" s="111"/>
      <c r="F343" s="111"/>
      <c r="G343" s="111"/>
      <c r="H343" s="111"/>
      <c r="I343" s="111"/>
      <c r="J343" s="111"/>
      <c r="K343" s="79"/>
      <c r="L343" s="79"/>
      <c r="M343" s="79"/>
      <c r="N343" s="79"/>
    </row>
    <row r="344" s="3" customFormat="1" spans="1:14">
      <c r="A344" s="111"/>
      <c r="B344" s="79"/>
      <c r="C344" s="79"/>
      <c r="D344" s="111"/>
      <c r="E344" s="111"/>
      <c r="F344" s="111"/>
      <c r="G344" s="111"/>
      <c r="H344" s="111"/>
      <c r="I344" s="111"/>
      <c r="J344" s="111"/>
      <c r="K344" s="79"/>
      <c r="L344" s="79"/>
      <c r="M344" s="79"/>
      <c r="N344" s="79"/>
    </row>
    <row r="345" s="3" customFormat="1" spans="1:14">
      <c r="A345" s="111"/>
      <c r="B345" s="79"/>
      <c r="C345" s="79"/>
      <c r="D345" s="111"/>
      <c r="E345" s="111"/>
      <c r="F345" s="111"/>
      <c r="G345" s="111"/>
      <c r="H345" s="111"/>
      <c r="I345" s="111"/>
      <c r="J345" s="111"/>
      <c r="K345" s="79"/>
      <c r="L345" s="79"/>
      <c r="M345" s="79"/>
      <c r="N345" s="79"/>
    </row>
    <row r="346" s="3" customFormat="1" spans="1:14">
      <c r="A346" s="111"/>
      <c r="B346" s="79"/>
      <c r="C346" s="79"/>
      <c r="D346" s="111"/>
      <c r="E346" s="111"/>
      <c r="F346" s="111"/>
      <c r="G346" s="111"/>
      <c r="H346" s="111"/>
      <c r="I346" s="111"/>
      <c r="J346" s="111"/>
      <c r="K346" s="79"/>
      <c r="L346" s="79"/>
      <c r="M346" s="79"/>
      <c r="N346" s="79"/>
    </row>
    <row r="347" s="3" customFormat="1" spans="1:14">
      <c r="A347" s="111"/>
      <c r="B347" s="79"/>
      <c r="C347" s="79"/>
      <c r="D347" s="111"/>
      <c r="E347" s="111"/>
      <c r="F347" s="111"/>
      <c r="G347" s="111"/>
      <c r="H347" s="111"/>
      <c r="I347" s="111"/>
      <c r="J347" s="111"/>
      <c r="K347" s="79"/>
      <c r="L347" s="79"/>
      <c r="M347" s="79"/>
      <c r="N347" s="79"/>
    </row>
    <row r="348" s="3" customFormat="1" spans="1:14">
      <c r="A348" s="111"/>
      <c r="B348" s="79"/>
      <c r="C348" s="79"/>
      <c r="D348" s="111"/>
      <c r="E348" s="111"/>
      <c r="F348" s="111"/>
      <c r="G348" s="111"/>
      <c r="H348" s="111"/>
      <c r="I348" s="111"/>
      <c r="J348" s="111"/>
      <c r="K348" s="79"/>
      <c r="L348" s="79"/>
      <c r="M348" s="79"/>
      <c r="N348" s="79"/>
    </row>
    <row r="349" s="3" customFormat="1" spans="1:14">
      <c r="A349" s="111"/>
      <c r="B349" s="79"/>
      <c r="C349" s="79"/>
      <c r="D349" s="111"/>
      <c r="E349" s="111"/>
      <c r="F349" s="111"/>
      <c r="G349" s="111"/>
      <c r="H349" s="111"/>
      <c r="I349" s="111"/>
      <c r="J349" s="111"/>
      <c r="K349" s="79"/>
      <c r="L349" s="79"/>
      <c r="M349" s="79"/>
      <c r="N349" s="79"/>
    </row>
    <row r="350" s="3" customFormat="1" spans="1:14">
      <c r="A350" s="111"/>
      <c r="B350" s="79"/>
      <c r="C350" s="79"/>
      <c r="D350" s="111"/>
      <c r="E350" s="111"/>
      <c r="F350" s="111"/>
      <c r="G350" s="111"/>
      <c r="H350" s="111"/>
      <c r="I350" s="111"/>
      <c r="J350" s="111"/>
      <c r="K350" s="79"/>
      <c r="L350" s="79"/>
      <c r="M350" s="79"/>
      <c r="N350" s="79"/>
    </row>
    <row r="351" s="3" customFormat="1" spans="1:14">
      <c r="A351" s="111"/>
      <c r="B351" s="79"/>
      <c r="C351" s="79"/>
      <c r="D351" s="111"/>
      <c r="E351" s="111"/>
      <c r="F351" s="111"/>
      <c r="G351" s="111"/>
      <c r="H351" s="111"/>
      <c r="I351" s="111"/>
      <c r="J351" s="111"/>
      <c r="K351" s="79"/>
      <c r="L351" s="79"/>
      <c r="M351" s="79"/>
      <c r="N351" s="79"/>
    </row>
    <row r="352" s="3" customFormat="1" spans="1:14">
      <c r="A352" s="111"/>
      <c r="B352" s="79"/>
      <c r="C352" s="79"/>
      <c r="D352" s="111"/>
      <c r="E352" s="111"/>
      <c r="F352" s="111"/>
      <c r="G352" s="111"/>
      <c r="H352" s="111"/>
      <c r="I352" s="111"/>
      <c r="J352" s="111"/>
      <c r="K352" s="79"/>
      <c r="L352" s="79"/>
      <c r="M352" s="79"/>
      <c r="N352" s="79"/>
    </row>
    <row r="353" s="3" customFormat="1" spans="1:14">
      <c r="A353" s="111"/>
      <c r="B353" s="79"/>
      <c r="C353" s="79"/>
      <c r="D353" s="111"/>
      <c r="E353" s="111"/>
      <c r="F353" s="111"/>
      <c r="G353" s="111"/>
      <c r="H353" s="111"/>
      <c r="I353" s="111"/>
      <c r="J353" s="111"/>
      <c r="K353" s="79"/>
      <c r="L353" s="79"/>
      <c r="M353" s="79"/>
      <c r="N353" s="79"/>
    </row>
    <row r="354" s="3" customFormat="1" spans="1:14">
      <c r="A354" s="111"/>
      <c r="B354" s="79"/>
      <c r="C354" s="79"/>
      <c r="D354" s="111"/>
      <c r="E354" s="111"/>
      <c r="F354" s="111"/>
      <c r="G354" s="111"/>
      <c r="H354" s="111"/>
      <c r="I354" s="111"/>
      <c r="J354" s="111"/>
      <c r="K354" s="79"/>
      <c r="L354" s="79"/>
      <c r="M354" s="79"/>
      <c r="N354" s="79"/>
    </row>
    <row r="355" s="3" customFormat="1" spans="1:14">
      <c r="A355" s="111"/>
      <c r="B355" s="79"/>
      <c r="C355" s="79"/>
      <c r="D355" s="111"/>
      <c r="E355" s="111"/>
      <c r="F355" s="111"/>
      <c r="G355" s="111"/>
      <c r="H355" s="111"/>
      <c r="I355" s="111"/>
      <c r="J355" s="111"/>
      <c r="K355" s="79"/>
      <c r="L355" s="79"/>
      <c r="M355" s="79"/>
      <c r="N355" s="79"/>
    </row>
    <row r="356" s="3" customFormat="1" spans="1:14">
      <c r="A356" s="111"/>
      <c r="B356" s="79"/>
      <c r="C356" s="79"/>
      <c r="D356" s="111"/>
      <c r="E356" s="111"/>
      <c r="F356" s="111"/>
      <c r="G356" s="111"/>
      <c r="H356" s="111"/>
      <c r="I356" s="111"/>
      <c r="J356" s="111"/>
      <c r="K356" s="79"/>
      <c r="L356" s="79"/>
      <c r="M356" s="79"/>
      <c r="N356" s="79"/>
    </row>
    <row r="357" s="3" customFormat="1" spans="1:14">
      <c r="A357" s="111"/>
      <c r="B357" s="79"/>
      <c r="C357" s="79"/>
      <c r="D357" s="111"/>
      <c r="E357" s="111"/>
      <c r="F357" s="111"/>
      <c r="G357" s="111"/>
      <c r="H357" s="111"/>
      <c r="I357" s="111"/>
      <c r="J357" s="111"/>
      <c r="K357" s="79"/>
      <c r="L357" s="79"/>
      <c r="M357" s="79"/>
      <c r="N357" s="79"/>
    </row>
    <row r="358" s="3" customFormat="1" spans="1:14">
      <c r="A358" s="111"/>
      <c r="B358" s="79"/>
      <c r="C358" s="79"/>
      <c r="D358" s="111"/>
      <c r="E358" s="111"/>
      <c r="F358" s="111"/>
      <c r="G358" s="111"/>
      <c r="H358" s="111"/>
      <c r="I358" s="111"/>
      <c r="J358" s="111"/>
      <c r="K358" s="79"/>
      <c r="L358" s="79"/>
      <c r="M358" s="79"/>
      <c r="N358" s="79"/>
    </row>
    <row r="359" s="3" customFormat="1" spans="1:14">
      <c r="A359" s="111"/>
      <c r="B359" s="79"/>
      <c r="C359" s="79"/>
      <c r="D359" s="111"/>
      <c r="E359" s="111"/>
      <c r="F359" s="111"/>
      <c r="G359" s="111"/>
      <c r="H359" s="111"/>
      <c r="I359" s="111"/>
      <c r="J359" s="111"/>
      <c r="K359" s="79"/>
      <c r="L359" s="79"/>
      <c r="M359" s="79"/>
      <c r="N359" s="79"/>
    </row>
    <row r="360" s="3" customFormat="1" spans="1:14">
      <c r="A360" s="111"/>
      <c r="B360" s="79"/>
      <c r="C360" s="79"/>
      <c r="D360" s="111"/>
      <c r="E360" s="111"/>
      <c r="F360" s="111"/>
      <c r="G360" s="111"/>
      <c r="H360" s="111"/>
      <c r="I360" s="111"/>
      <c r="J360" s="111"/>
      <c r="K360" s="79"/>
      <c r="L360" s="79"/>
      <c r="M360" s="79"/>
      <c r="N360" s="79"/>
    </row>
    <row r="361" s="3" customFormat="1" spans="1:14">
      <c r="A361" s="111"/>
      <c r="B361" s="79"/>
      <c r="C361" s="79"/>
      <c r="D361" s="111"/>
      <c r="E361" s="111"/>
      <c r="F361" s="111"/>
      <c r="G361" s="111"/>
      <c r="H361" s="111"/>
      <c r="I361" s="111"/>
      <c r="J361" s="111"/>
      <c r="K361" s="79"/>
      <c r="L361" s="79"/>
      <c r="M361" s="79"/>
      <c r="N361" s="79"/>
    </row>
    <row r="362" s="3" customFormat="1" spans="1:14">
      <c r="A362" s="111"/>
      <c r="B362" s="79"/>
      <c r="C362" s="79"/>
      <c r="D362" s="111"/>
      <c r="E362" s="111"/>
      <c r="F362" s="111"/>
      <c r="G362" s="111"/>
      <c r="H362" s="111"/>
      <c r="I362" s="111"/>
      <c r="J362" s="111"/>
      <c r="K362" s="79"/>
      <c r="L362" s="79"/>
      <c r="M362" s="79"/>
      <c r="N362" s="79"/>
    </row>
    <row r="363" s="3" customFormat="1" spans="1:14">
      <c r="A363" s="111"/>
      <c r="B363" s="79"/>
      <c r="C363" s="79"/>
      <c r="D363" s="111"/>
      <c r="E363" s="111"/>
      <c r="F363" s="111"/>
      <c r="G363" s="111"/>
      <c r="H363" s="111"/>
      <c r="I363" s="111"/>
      <c r="J363" s="111"/>
      <c r="K363" s="79"/>
      <c r="L363" s="79"/>
      <c r="M363" s="79"/>
      <c r="N363" s="79"/>
    </row>
    <row r="364" s="3" customFormat="1" spans="1:14">
      <c r="A364" s="111"/>
      <c r="B364" s="79"/>
      <c r="C364" s="79"/>
      <c r="D364" s="111"/>
      <c r="E364" s="111"/>
      <c r="F364" s="111"/>
      <c r="G364" s="111"/>
      <c r="H364" s="111"/>
      <c r="I364" s="111"/>
      <c r="J364" s="111"/>
      <c r="K364" s="79"/>
      <c r="L364" s="79"/>
      <c r="M364" s="79"/>
      <c r="N364" s="79"/>
    </row>
    <row r="365" s="3" customFormat="1" spans="1:14">
      <c r="A365" s="111"/>
      <c r="B365" s="79"/>
      <c r="C365" s="79"/>
      <c r="D365" s="111"/>
      <c r="E365" s="111"/>
      <c r="F365" s="111"/>
      <c r="G365" s="111"/>
      <c r="H365" s="111"/>
      <c r="I365" s="111"/>
      <c r="J365" s="111"/>
      <c r="K365" s="79"/>
      <c r="L365" s="79"/>
      <c r="M365" s="79"/>
      <c r="N365" s="79"/>
    </row>
    <row r="366" s="3" customFormat="1" spans="1:14">
      <c r="A366" s="111"/>
      <c r="B366" s="79"/>
      <c r="C366" s="79"/>
      <c r="D366" s="111"/>
      <c r="E366" s="111"/>
      <c r="F366" s="111"/>
      <c r="G366" s="111"/>
      <c r="H366" s="111"/>
      <c r="I366" s="111"/>
      <c r="J366" s="111"/>
      <c r="K366" s="79"/>
      <c r="L366" s="79"/>
      <c r="M366" s="79"/>
      <c r="N366" s="79"/>
    </row>
    <row r="367" s="3" customFormat="1" spans="1:14">
      <c r="A367" s="111"/>
      <c r="B367" s="79"/>
      <c r="C367" s="79"/>
      <c r="D367" s="111"/>
      <c r="E367" s="111"/>
      <c r="F367" s="111"/>
      <c r="G367" s="111"/>
      <c r="H367" s="111"/>
      <c r="I367" s="111"/>
      <c r="J367" s="111"/>
      <c r="K367" s="79"/>
      <c r="L367" s="79"/>
      <c r="M367" s="79"/>
      <c r="N367" s="79"/>
    </row>
    <row r="368" s="3" customFormat="1" spans="1:14">
      <c r="A368" s="111"/>
      <c r="B368" s="79"/>
      <c r="C368" s="79"/>
      <c r="D368" s="111"/>
      <c r="E368" s="111"/>
      <c r="F368" s="111"/>
      <c r="G368" s="111"/>
      <c r="H368" s="111"/>
      <c r="I368" s="111"/>
      <c r="J368" s="111"/>
      <c r="K368" s="79"/>
      <c r="L368" s="79"/>
      <c r="M368" s="79"/>
      <c r="N368" s="79"/>
    </row>
    <row r="369" s="3" customFormat="1" spans="1:14">
      <c r="A369" s="111"/>
      <c r="B369" s="79"/>
      <c r="C369" s="79"/>
      <c r="D369" s="111"/>
      <c r="E369" s="111"/>
      <c r="F369" s="111"/>
      <c r="G369" s="111"/>
      <c r="H369" s="111"/>
      <c r="I369" s="111"/>
      <c r="J369" s="111"/>
      <c r="K369" s="79"/>
      <c r="L369" s="79"/>
      <c r="M369" s="79"/>
      <c r="N369" s="79"/>
    </row>
    <row r="370" s="3" customFormat="1" spans="1:14">
      <c r="A370" s="111"/>
      <c r="B370" s="79"/>
      <c r="C370" s="79"/>
      <c r="D370" s="111"/>
      <c r="E370" s="111"/>
      <c r="F370" s="111"/>
      <c r="G370" s="111"/>
      <c r="H370" s="111"/>
      <c r="I370" s="111"/>
      <c r="J370" s="111"/>
      <c r="K370" s="79"/>
      <c r="L370" s="79"/>
      <c r="M370" s="79"/>
      <c r="N370" s="79"/>
    </row>
    <row r="371" s="3" customFormat="1" spans="1:14">
      <c r="A371" s="111"/>
      <c r="B371" s="79"/>
      <c r="C371" s="79"/>
      <c r="D371" s="111"/>
      <c r="E371" s="111"/>
      <c r="F371" s="111"/>
      <c r="G371" s="111"/>
      <c r="H371" s="111"/>
      <c r="I371" s="111"/>
      <c r="J371" s="111"/>
      <c r="K371" s="79"/>
      <c r="L371" s="79"/>
      <c r="M371" s="79"/>
      <c r="N371" s="79"/>
    </row>
    <row r="372" s="3" customFormat="1" spans="1:14">
      <c r="A372" s="111"/>
      <c r="B372" s="79"/>
      <c r="C372" s="79"/>
      <c r="D372" s="111"/>
      <c r="E372" s="111"/>
      <c r="F372" s="111"/>
      <c r="G372" s="111"/>
      <c r="H372" s="111"/>
      <c r="I372" s="111"/>
      <c r="J372" s="111"/>
      <c r="K372" s="79"/>
      <c r="L372" s="79"/>
      <c r="M372" s="79"/>
      <c r="N372" s="79"/>
    </row>
    <row r="373" s="3" customFormat="1" spans="1:14">
      <c r="A373" s="111"/>
      <c r="B373" s="79"/>
      <c r="C373" s="79"/>
      <c r="D373" s="111"/>
      <c r="E373" s="111"/>
      <c r="F373" s="111"/>
      <c r="G373" s="111"/>
      <c r="H373" s="111"/>
      <c r="I373" s="111"/>
      <c r="J373" s="111"/>
      <c r="K373" s="79"/>
      <c r="L373" s="79"/>
      <c r="M373" s="79"/>
      <c r="N373" s="79"/>
    </row>
    <row r="374" s="3" customFormat="1" spans="1:14">
      <c r="A374" s="111"/>
      <c r="B374" s="79"/>
      <c r="C374" s="79"/>
      <c r="D374" s="111"/>
      <c r="E374" s="111"/>
      <c r="F374" s="111"/>
      <c r="G374" s="111"/>
      <c r="H374" s="111"/>
      <c r="I374" s="111"/>
      <c r="J374" s="111"/>
      <c r="K374" s="79"/>
      <c r="L374" s="79"/>
      <c r="M374" s="79"/>
      <c r="N374" s="79"/>
    </row>
    <row r="375" s="3" customFormat="1" spans="1:14">
      <c r="A375" s="111"/>
      <c r="B375" s="79"/>
      <c r="C375" s="79"/>
      <c r="D375" s="111"/>
      <c r="E375" s="111"/>
      <c r="F375" s="111"/>
      <c r="G375" s="111"/>
      <c r="H375" s="111"/>
      <c r="I375" s="111"/>
      <c r="J375" s="111"/>
      <c r="K375" s="79"/>
      <c r="L375" s="79"/>
      <c r="M375" s="79"/>
      <c r="N375" s="79"/>
    </row>
    <row r="376" s="3" customFormat="1" spans="1:14">
      <c r="A376" s="111"/>
      <c r="B376" s="79"/>
      <c r="C376" s="79"/>
      <c r="D376" s="111"/>
      <c r="E376" s="111"/>
      <c r="F376" s="111"/>
      <c r="G376" s="111"/>
      <c r="H376" s="111"/>
      <c r="I376" s="111"/>
      <c r="J376" s="111"/>
      <c r="K376" s="79"/>
      <c r="L376" s="79"/>
      <c r="M376" s="79"/>
      <c r="N376" s="79"/>
    </row>
    <row r="377" s="3" customFormat="1" spans="1:14">
      <c r="A377" s="111"/>
      <c r="B377" s="79"/>
      <c r="C377" s="79"/>
      <c r="D377" s="111"/>
      <c r="E377" s="111"/>
      <c r="F377" s="111"/>
      <c r="G377" s="111"/>
      <c r="H377" s="111"/>
      <c r="I377" s="111"/>
      <c r="J377" s="111"/>
      <c r="K377" s="79"/>
      <c r="L377" s="79"/>
      <c r="M377" s="79"/>
      <c r="N377" s="79"/>
    </row>
    <row r="378" s="3" customFormat="1" spans="1:14">
      <c r="A378" s="111"/>
      <c r="B378" s="79"/>
      <c r="C378" s="79"/>
      <c r="D378" s="111"/>
      <c r="E378" s="111"/>
      <c r="F378" s="111"/>
      <c r="G378" s="111"/>
      <c r="H378" s="111"/>
      <c r="I378" s="111"/>
      <c r="J378" s="111"/>
      <c r="K378" s="79"/>
      <c r="L378" s="79"/>
      <c r="M378" s="79"/>
      <c r="N378" s="79"/>
    </row>
    <row r="379" s="3" customFormat="1" spans="1:14">
      <c r="A379" s="111"/>
      <c r="B379" s="79"/>
      <c r="C379" s="79"/>
      <c r="D379" s="111"/>
      <c r="E379" s="111"/>
      <c r="F379" s="111"/>
      <c r="G379" s="111"/>
      <c r="H379" s="111"/>
      <c r="I379" s="111"/>
      <c r="J379" s="111"/>
      <c r="K379" s="79"/>
      <c r="L379" s="79"/>
      <c r="M379" s="79"/>
      <c r="N379" s="79"/>
    </row>
    <row r="380" s="3" customFormat="1" spans="1:14">
      <c r="A380" s="111"/>
      <c r="B380" s="79"/>
      <c r="C380" s="79"/>
      <c r="D380" s="111"/>
      <c r="E380" s="111"/>
      <c r="F380" s="111"/>
      <c r="G380" s="111"/>
      <c r="H380" s="111"/>
      <c r="I380" s="111"/>
      <c r="J380" s="111"/>
      <c r="K380" s="79"/>
      <c r="L380" s="79"/>
      <c r="M380" s="79"/>
      <c r="N380" s="79"/>
    </row>
    <row r="381" s="3" customFormat="1" spans="1:14">
      <c r="A381" s="111"/>
      <c r="B381" s="79"/>
      <c r="C381" s="79"/>
      <c r="D381" s="111"/>
      <c r="E381" s="111"/>
      <c r="F381" s="111"/>
      <c r="G381" s="111"/>
      <c r="H381" s="111"/>
      <c r="I381" s="111"/>
      <c r="J381" s="111"/>
      <c r="K381" s="79"/>
      <c r="L381" s="79"/>
      <c r="M381" s="79"/>
      <c r="N381" s="79"/>
    </row>
    <row r="382" s="3" customFormat="1" spans="1:14">
      <c r="A382" s="111"/>
      <c r="B382" s="79"/>
      <c r="C382" s="79"/>
      <c r="D382" s="111"/>
      <c r="E382" s="111"/>
      <c r="F382" s="111"/>
      <c r="G382" s="111"/>
      <c r="H382" s="111"/>
      <c r="I382" s="111"/>
      <c r="J382" s="111"/>
      <c r="K382" s="79"/>
      <c r="L382" s="79"/>
      <c r="M382" s="79"/>
      <c r="N382" s="79"/>
    </row>
    <row r="383" s="3" customFormat="1" spans="1:14">
      <c r="A383" s="111"/>
      <c r="B383" s="79"/>
      <c r="C383" s="79"/>
      <c r="D383" s="111"/>
      <c r="E383" s="111"/>
      <c r="F383" s="111"/>
      <c r="G383" s="111"/>
      <c r="H383" s="111"/>
      <c r="I383" s="111"/>
      <c r="J383" s="111"/>
      <c r="K383" s="79"/>
      <c r="L383" s="79"/>
      <c r="M383" s="79"/>
      <c r="N383" s="79"/>
    </row>
    <row r="384" s="3" customFormat="1" spans="1:14">
      <c r="A384" s="111"/>
      <c r="B384" s="79"/>
      <c r="C384" s="79"/>
      <c r="D384" s="111"/>
      <c r="E384" s="111"/>
      <c r="F384" s="111"/>
      <c r="G384" s="111"/>
      <c r="H384" s="111"/>
      <c r="I384" s="111"/>
      <c r="J384" s="111"/>
      <c r="K384" s="79"/>
      <c r="L384" s="79"/>
      <c r="M384" s="79"/>
      <c r="N384" s="79"/>
    </row>
    <row r="385" s="3" customFormat="1" spans="1:14">
      <c r="A385" s="111"/>
      <c r="B385" s="79"/>
      <c r="C385" s="79"/>
      <c r="D385" s="111"/>
      <c r="E385" s="111"/>
      <c r="F385" s="111"/>
      <c r="G385" s="111"/>
      <c r="H385" s="111"/>
      <c r="I385" s="111"/>
      <c r="J385" s="111"/>
      <c r="K385" s="79"/>
      <c r="L385" s="79"/>
      <c r="M385" s="79"/>
      <c r="N385" s="79"/>
    </row>
    <row r="386" s="3" customFormat="1" spans="1:14">
      <c r="A386" s="111"/>
      <c r="B386" s="79"/>
      <c r="C386" s="79"/>
      <c r="D386" s="111"/>
      <c r="E386" s="111"/>
      <c r="F386" s="111"/>
      <c r="G386" s="111"/>
      <c r="H386" s="111"/>
      <c r="I386" s="111"/>
      <c r="J386" s="111"/>
      <c r="K386" s="79"/>
      <c r="L386" s="79"/>
      <c r="M386" s="79"/>
      <c r="N386" s="79"/>
    </row>
    <row r="387" s="3" customFormat="1" spans="1:14">
      <c r="A387" s="111"/>
      <c r="B387" s="79"/>
      <c r="C387" s="79"/>
      <c r="D387" s="111"/>
      <c r="E387" s="111"/>
      <c r="F387" s="111"/>
      <c r="G387" s="111"/>
      <c r="H387" s="111"/>
      <c r="I387" s="111"/>
      <c r="J387" s="111"/>
      <c r="K387" s="79"/>
      <c r="L387" s="79"/>
      <c r="M387" s="79"/>
      <c r="N387" s="79"/>
    </row>
    <row r="388" s="3" customFormat="1" spans="1:14">
      <c r="A388" s="111"/>
      <c r="B388" s="79"/>
      <c r="C388" s="79"/>
      <c r="D388" s="111"/>
      <c r="E388" s="111"/>
      <c r="F388" s="111"/>
      <c r="G388" s="111"/>
      <c r="H388" s="111"/>
      <c r="I388" s="111"/>
      <c r="J388" s="111"/>
      <c r="K388" s="79"/>
      <c r="L388" s="79"/>
      <c r="M388" s="79"/>
      <c r="N388" s="79"/>
    </row>
    <row r="389" s="3" customFormat="1" spans="1:14">
      <c r="A389" s="111"/>
      <c r="B389" s="79"/>
      <c r="C389" s="79"/>
      <c r="D389" s="111"/>
      <c r="E389" s="111"/>
      <c r="F389" s="111"/>
      <c r="G389" s="111"/>
      <c r="H389" s="111"/>
      <c r="I389" s="111"/>
      <c r="J389" s="111"/>
      <c r="K389" s="79"/>
      <c r="L389" s="79"/>
      <c r="M389" s="79"/>
      <c r="N389" s="79"/>
    </row>
    <row r="390" s="3" customFormat="1" spans="1:14">
      <c r="A390" s="111"/>
      <c r="B390" s="79"/>
      <c r="C390" s="79"/>
      <c r="D390" s="111"/>
      <c r="E390" s="111"/>
      <c r="F390" s="111"/>
      <c r="G390" s="111"/>
      <c r="H390" s="111"/>
      <c r="I390" s="111"/>
      <c r="J390" s="111"/>
      <c r="K390" s="79"/>
      <c r="L390" s="79"/>
      <c r="M390" s="79"/>
      <c r="N390" s="79"/>
    </row>
    <row r="391" s="3" customFormat="1" spans="1:14">
      <c r="A391" s="111"/>
      <c r="B391" s="79"/>
      <c r="C391" s="79"/>
      <c r="D391" s="111"/>
      <c r="E391" s="111"/>
      <c r="F391" s="111"/>
      <c r="G391" s="111"/>
      <c r="H391" s="111"/>
      <c r="I391" s="111"/>
      <c r="J391" s="111"/>
      <c r="K391" s="79"/>
      <c r="L391" s="79"/>
      <c r="M391" s="79"/>
      <c r="N391" s="79"/>
    </row>
    <row r="392" s="3" customFormat="1" spans="1:14">
      <c r="A392" s="111"/>
      <c r="B392" s="79"/>
      <c r="C392" s="79"/>
      <c r="D392" s="111"/>
      <c r="E392" s="111"/>
      <c r="F392" s="111"/>
      <c r="G392" s="111"/>
      <c r="H392" s="111"/>
      <c r="I392" s="111"/>
      <c r="J392" s="111"/>
      <c r="K392" s="79"/>
      <c r="L392" s="79"/>
      <c r="M392" s="79"/>
      <c r="N392" s="79"/>
    </row>
    <row r="393" s="3" customFormat="1" spans="1:14">
      <c r="A393" s="111"/>
      <c r="B393" s="79"/>
      <c r="C393" s="79"/>
      <c r="D393" s="111"/>
      <c r="E393" s="111"/>
      <c r="F393" s="111"/>
      <c r="G393" s="111"/>
      <c r="H393" s="111"/>
      <c r="I393" s="111"/>
      <c r="J393" s="111"/>
      <c r="K393" s="79"/>
      <c r="L393" s="79"/>
      <c r="M393" s="79"/>
      <c r="N393" s="79"/>
    </row>
    <row r="394" s="3" customFormat="1" spans="1:14">
      <c r="A394" s="111"/>
      <c r="B394" s="79"/>
      <c r="C394" s="79"/>
      <c r="D394" s="111"/>
      <c r="E394" s="111"/>
      <c r="F394" s="111"/>
      <c r="G394" s="111"/>
      <c r="H394" s="111"/>
      <c r="I394" s="111"/>
      <c r="J394" s="111"/>
      <c r="K394" s="79"/>
      <c r="L394" s="79"/>
      <c r="M394" s="79"/>
      <c r="N394" s="79"/>
    </row>
    <row r="395" s="3" customFormat="1" spans="1:14">
      <c r="A395" s="111"/>
      <c r="B395" s="79"/>
      <c r="C395" s="79"/>
      <c r="D395" s="111"/>
      <c r="E395" s="111"/>
      <c r="F395" s="111"/>
      <c r="G395" s="111"/>
      <c r="H395" s="111"/>
      <c r="I395" s="111"/>
      <c r="J395" s="111"/>
      <c r="K395" s="79"/>
      <c r="L395" s="79"/>
      <c r="M395" s="79"/>
      <c r="N395" s="79"/>
    </row>
    <row r="396" s="3" customFormat="1" spans="1:14">
      <c r="A396" s="111"/>
      <c r="B396" s="79"/>
      <c r="C396" s="79"/>
      <c r="D396" s="111"/>
      <c r="E396" s="111"/>
      <c r="F396" s="111"/>
      <c r="G396" s="111"/>
      <c r="H396" s="111"/>
      <c r="I396" s="111"/>
      <c r="J396" s="111"/>
      <c r="K396" s="79"/>
      <c r="L396" s="79"/>
      <c r="M396" s="79"/>
      <c r="N396" s="79"/>
    </row>
    <row r="397" s="3" customFormat="1" spans="1:14">
      <c r="A397" s="111"/>
      <c r="B397" s="79"/>
      <c r="C397" s="79"/>
      <c r="D397" s="111"/>
      <c r="E397" s="111"/>
      <c r="F397" s="111"/>
      <c r="G397" s="111"/>
      <c r="H397" s="111"/>
      <c r="I397" s="111"/>
      <c r="J397" s="111"/>
      <c r="K397" s="79"/>
      <c r="L397" s="79"/>
      <c r="M397" s="79"/>
      <c r="N397" s="79"/>
    </row>
    <row r="398" s="3" customFormat="1" spans="1:14">
      <c r="A398" s="111"/>
      <c r="B398" s="79"/>
      <c r="C398" s="79"/>
      <c r="D398" s="111"/>
      <c r="E398" s="111"/>
      <c r="F398" s="111"/>
      <c r="G398" s="111"/>
      <c r="H398" s="111"/>
      <c r="I398" s="111"/>
      <c r="J398" s="111"/>
      <c r="K398" s="79"/>
      <c r="L398" s="79"/>
      <c r="M398" s="79"/>
      <c r="N398" s="79"/>
    </row>
    <row r="399" s="3" customFormat="1" spans="1:14">
      <c r="A399" s="111"/>
      <c r="B399" s="79"/>
      <c r="C399" s="79"/>
      <c r="D399" s="111"/>
      <c r="E399" s="111"/>
      <c r="F399" s="111"/>
      <c r="G399" s="111"/>
      <c r="H399" s="111"/>
      <c r="I399" s="111"/>
      <c r="J399" s="111"/>
      <c r="K399" s="79"/>
      <c r="L399" s="79"/>
      <c r="M399" s="79"/>
      <c r="N399" s="79"/>
    </row>
    <row r="400" s="3" customFormat="1" spans="1:14">
      <c r="A400" s="111"/>
      <c r="B400" s="79"/>
      <c r="C400" s="79"/>
      <c r="D400" s="111"/>
      <c r="E400" s="111"/>
      <c r="F400" s="111"/>
      <c r="G400" s="111"/>
      <c r="H400" s="111"/>
      <c r="I400" s="111"/>
      <c r="J400" s="111"/>
      <c r="K400" s="79"/>
      <c r="L400" s="79"/>
      <c r="M400" s="79"/>
      <c r="N400" s="79"/>
    </row>
    <row r="401" s="3" customFormat="1" spans="1:14">
      <c r="A401" s="111"/>
      <c r="B401" s="79"/>
      <c r="C401" s="79"/>
      <c r="D401" s="111"/>
      <c r="E401" s="111"/>
      <c r="F401" s="111"/>
      <c r="G401" s="111"/>
      <c r="H401" s="111"/>
      <c r="I401" s="111"/>
      <c r="J401" s="111"/>
      <c r="K401" s="79"/>
      <c r="L401" s="79"/>
      <c r="M401" s="79"/>
      <c r="N401" s="79"/>
    </row>
    <row r="402" s="3" customFormat="1" spans="1:14">
      <c r="A402" s="111"/>
      <c r="B402" s="79"/>
      <c r="C402" s="79"/>
      <c r="D402" s="111"/>
      <c r="E402" s="111"/>
      <c r="F402" s="111"/>
      <c r="G402" s="111"/>
      <c r="H402" s="111"/>
      <c r="I402" s="111"/>
      <c r="J402" s="111"/>
      <c r="K402" s="79"/>
      <c r="L402" s="79"/>
      <c r="M402" s="79"/>
      <c r="N402" s="79"/>
    </row>
    <row r="403" s="3" customFormat="1" spans="1:14">
      <c r="A403" s="111"/>
      <c r="B403" s="79"/>
      <c r="C403" s="79"/>
      <c r="D403" s="111"/>
      <c r="E403" s="111"/>
      <c r="F403" s="111"/>
      <c r="G403" s="111"/>
      <c r="H403" s="111"/>
      <c r="I403" s="111"/>
      <c r="J403" s="111"/>
      <c r="K403" s="79"/>
      <c r="L403" s="79"/>
      <c r="M403" s="79"/>
      <c r="N403" s="79"/>
    </row>
    <row r="404" s="3" customFormat="1" spans="1:14">
      <c r="A404" s="111"/>
      <c r="B404" s="79"/>
      <c r="C404" s="79"/>
      <c r="D404" s="111"/>
      <c r="E404" s="111"/>
      <c r="F404" s="111"/>
      <c r="G404" s="111"/>
      <c r="H404" s="111"/>
      <c r="I404" s="111"/>
      <c r="J404" s="111"/>
      <c r="K404" s="79"/>
      <c r="L404" s="79"/>
      <c r="M404" s="79"/>
      <c r="N404" s="79"/>
    </row>
    <row r="405" s="3" customFormat="1" spans="1:14">
      <c r="A405" s="111"/>
      <c r="B405" s="79"/>
      <c r="C405" s="79"/>
      <c r="D405" s="111"/>
      <c r="E405" s="111"/>
      <c r="F405" s="111"/>
      <c r="G405" s="111"/>
      <c r="H405" s="111"/>
      <c r="I405" s="111"/>
      <c r="J405" s="111"/>
      <c r="K405" s="79"/>
      <c r="L405" s="79"/>
      <c r="M405" s="79"/>
      <c r="N405" s="79"/>
    </row>
    <row r="406" s="3" customFormat="1" spans="1:14">
      <c r="A406" s="111"/>
      <c r="B406" s="79"/>
      <c r="C406" s="79"/>
      <c r="D406" s="111"/>
      <c r="E406" s="111"/>
      <c r="F406" s="111"/>
      <c r="G406" s="111"/>
      <c r="H406" s="111"/>
      <c r="I406" s="111"/>
      <c r="J406" s="111"/>
      <c r="K406" s="79"/>
      <c r="L406" s="79"/>
      <c r="M406" s="79"/>
      <c r="N406" s="79"/>
    </row>
    <row r="407" s="3" customFormat="1" spans="1:14">
      <c r="A407" s="111"/>
      <c r="B407" s="79"/>
      <c r="C407" s="79"/>
      <c r="D407" s="111"/>
      <c r="E407" s="111"/>
      <c r="F407" s="111"/>
      <c r="G407" s="111"/>
      <c r="H407" s="111"/>
      <c r="I407" s="111"/>
      <c r="J407" s="111"/>
      <c r="K407" s="79"/>
      <c r="L407" s="79"/>
      <c r="M407" s="79"/>
      <c r="N407" s="79"/>
    </row>
    <row r="408" s="3" customFormat="1" spans="1:14">
      <c r="A408" s="111"/>
      <c r="B408" s="79"/>
      <c r="C408" s="79"/>
      <c r="D408" s="111"/>
      <c r="E408" s="111"/>
      <c r="F408" s="111"/>
      <c r="G408" s="111"/>
      <c r="H408" s="111"/>
      <c r="I408" s="111"/>
      <c r="J408" s="111"/>
      <c r="K408" s="79"/>
      <c r="L408" s="79"/>
      <c r="M408" s="79"/>
      <c r="N408" s="79"/>
    </row>
    <row r="409" s="3" customFormat="1" spans="1:14">
      <c r="A409" s="111"/>
      <c r="B409" s="79"/>
      <c r="C409" s="79"/>
      <c r="D409" s="111"/>
      <c r="E409" s="111"/>
      <c r="F409" s="111"/>
      <c r="G409" s="111"/>
      <c r="H409" s="111"/>
      <c r="I409" s="111"/>
      <c r="J409" s="111"/>
      <c r="K409" s="79"/>
      <c r="L409" s="79"/>
      <c r="M409" s="79"/>
      <c r="N409" s="79"/>
    </row>
    <row r="410" s="3" customFormat="1" spans="1:14">
      <c r="A410" s="111"/>
      <c r="B410" s="79"/>
      <c r="C410" s="79"/>
      <c r="D410" s="111"/>
      <c r="E410" s="111"/>
      <c r="F410" s="111"/>
      <c r="G410" s="111"/>
      <c r="H410" s="111"/>
      <c r="I410" s="111"/>
      <c r="J410" s="111"/>
      <c r="K410" s="79"/>
      <c r="L410" s="79"/>
      <c r="M410" s="79"/>
      <c r="N410" s="79"/>
    </row>
    <row r="411" s="3" customFormat="1" spans="1:14">
      <c r="A411" s="111"/>
      <c r="B411" s="79"/>
      <c r="C411" s="79"/>
      <c r="D411" s="111"/>
      <c r="E411" s="111"/>
      <c r="F411" s="111"/>
      <c r="G411" s="111"/>
      <c r="H411" s="111"/>
      <c r="I411" s="111"/>
      <c r="J411" s="111"/>
      <c r="K411" s="79"/>
      <c r="L411" s="79"/>
      <c r="M411" s="79"/>
      <c r="N411" s="79"/>
    </row>
    <row r="412" s="3" customFormat="1" spans="1:14">
      <c r="A412" s="111"/>
      <c r="B412" s="79"/>
      <c r="C412" s="79"/>
      <c r="D412" s="111"/>
      <c r="E412" s="111"/>
      <c r="F412" s="111"/>
      <c r="G412" s="111"/>
      <c r="H412" s="111"/>
      <c r="I412" s="111"/>
      <c r="J412" s="111"/>
      <c r="K412" s="79"/>
      <c r="L412" s="79"/>
      <c r="M412" s="79"/>
      <c r="N412" s="79"/>
    </row>
    <row r="413" s="3" customFormat="1" spans="1:14">
      <c r="A413" s="111"/>
      <c r="B413" s="79"/>
      <c r="C413" s="79"/>
      <c r="D413" s="111"/>
      <c r="E413" s="111"/>
      <c r="F413" s="111"/>
      <c r="G413" s="111"/>
      <c r="H413" s="111"/>
      <c r="I413" s="111"/>
      <c r="J413" s="111"/>
      <c r="K413" s="79"/>
      <c r="L413" s="79"/>
      <c r="M413" s="79"/>
      <c r="N413" s="79"/>
    </row>
    <row r="414" s="3" customFormat="1" spans="1:14">
      <c r="A414" s="111"/>
      <c r="B414" s="79"/>
      <c r="C414" s="79"/>
      <c r="D414" s="111"/>
      <c r="E414" s="111"/>
      <c r="F414" s="111"/>
      <c r="G414" s="111"/>
      <c r="H414" s="111"/>
      <c r="I414" s="111"/>
      <c r="J414" s="111"/>
      <c r="K414" s="79"/>
      <c r="L414" s="79"/>
      <c r="M414" s="79"/>
      <c r="N414" s="79"/>
    </row>
    <row r="415" s="3" customFormat="1" spans="1:14">
      <c r="A415" s="111"/>
      <c r="B415" s="79"/>
      <c r="C415" s="79"/>
      <c r="D415" s="111"/>
      <c r="E415" s="111"/>
      <c r="F415" s="111"/>
      <c r="G415" s="111"/>
      <c r="H415" s="111"/>
      <c r="I415" s="111"/>
      <c r="J415" s="111"/>
      <c r="K415" s="79"/>
      <c r="L415" s="79"/>
      <c r="M415" s="79"/>
      <c r="N415" s="79"/>
    </row>
    <row r="416" s="3" customFormat="1" spans="1:14">
      <c r="A416" s="111"/>
      <c r="B416" s="79"/>
      <c r="C416" s="79"/>
      <c r="D416" s="111"/>
      <c r="E416" s="111"/>
      <c r="F416" s="111"/>
      <c r="G416" s="111"/>
      <c r="H416" s="111"/>
      <c r="I416" s="111"/>
      <c r="J416" s="111"/>
      <c r="K416" s="79"/>
      <c r="L416" s="79"/>
      <c r="M416" s="79"/>
      <c r="N416" s="79"/>
    </row>
    <row r="417" s="3" customFormat="1" spans="1:14">
      <c r="A417" s="111"/>
      <c r="B417" s="79"/>
      <c r="C417" s="79"/>
      <c r="D417" s="111"/>
      <c r="E417" s="111"/>
      <c r="F417" s="111"/>
      <c r="G417" s="111"/>
      <c r="H417" s="111"/>
      <c r="I417" s="111"/>
      <c r="J417" s="111"/>
      <c r="K417" s="79"/>
      <c r="L417" s="79"/>
      <c r="M417" s="79"/>
      <c r="N417" s="79"/>
    </row>
    <row r="418" s="3" customFormat="1" spans="1:14">
      <c r="A418" s="111"/>
      <c r="B418" s="79"/>
      <c r="C418" s="79"/>
      <c r="D418" s="111"/>
      <c r="E418" s="111"/>
      <c r="F418" s="111"/>
      <c r="G418" s="111"/>
      <c r="H418" s="111"/>
      <c r="I418" s="111"/>
      <c r="J418" s="111"/>
      <c r="K418" s="79"/>
      <c r="L418" s="79"/>
      <c r="M418" s="79"/>
      <c r="N418" s="79"/>
    </row>
    <row r="419" s="3" customFormat="1" spans="1:14">
      <c r="A419" s="111"/>
      <c r="B419" s="79"/>
      <c r="C419" s="79"/>
      <c r="D419" s="111"/>
      <c r="E419" s="111"/>
      <c r="F419" s="111"/>
      <c r="G419" s="111"/>
      <c r="H419" s="111"/>
      <c r="I419" s="111"/>
      <c r="J419" s="111"/>
      <c r="K419" s="79"/>
      <c r="L419" s="79"/>
      <c r="M419" s="79"/>
      <c r="N419" s="79"/>
    </row>
    <row r="420" s="3" customFormat="1" spans="1:14">
      <c r="A420" s="111"/>
      <c r="B420" s="79"/>
      <c r="C420" s="79"/>
      <c r="D420" s="111"/>
      <c r="E420" s="111"/>
      <c r="F420" s="111"/>
      <c r="G420" s="111"/>
      <c r="H420" s="111"/>
      <c r="I420" s="111"/>
      <c r="J420" s="111"/>
      <c r="K420" s="79"/>
      <c r="L420" s="79"/>
      <c r="M420" s="79"/>
      <c r="N420" s="79"/>
    </row>
    <row r="421" s="3" customFormat="1" spans="1:14">
      <c r="A421" s="111"/>
      <c r="B421" s="79"/>
      <c r="C421" s="79"/>
      <c r="D421" s="111"/>
      <c r="E421" s="111"/>
      <c r="F421" s="111"/>
      <c r="G421" s="111"/>
      <c r="H421" s="111"/>
      <c r="I421" s="111"/>
      <c r="J421" s="111"/>
      <c r="K421" s="79"/>
      <c r="L421" s="79"/>
      <c r="M421" s="79"/>
      <c r="N421" s="79"/>
    </row>
    <row r="422" s="3" customFormat="1" spans="1:14">
      <c r="A422" s="111"/>
      <c r="B422" s="79"/>
      <c r="C422" s="79"/>
      <c r="D422" s="111"/>
      <c r="E422" s="111"/>
      <c r="F422" s="111"/>
      <c r="G422" s="111"/>
      <c r="H422" s="111"/>
      <c r="I422" s="111"/>
      <c r="J422" s="111"/>
      <c r="K422" s="79"/>
      <c r="L422" s="79"/>
      <c r="M422" s="79"/>
      <c r="N422" s="79"/>
    </row>
    <row r="423" s="3" customFormat="1" spans="1:14">
      <c r="A423" s="111"/>
      <c r="B423" s="79"/>
      <c r="C423" s="79"/>
      <c r="D423" s="111"/>
      <c r="E423" s="111"/>
      <c r="F423" s="111"/>
      <c r="G423" s="111"/>
      <c r="H423" s="111"/>
      <c r="I423" s="111"/>
      <c r="J423" s="111"/>
      <c r="K423" s="79"/>
      <c r="L423" s="79"/>
      <c r="M423" s="79"/>
      <c r="N423" s="79"/>
    </row>
    <row r="424" s="3" customFormat="1" spans="1:14">
      <c r="A424" s="111"/>
      <c r="B424" s="79"/>
      <c r="C424" s="79"/>
      <c r="D424" s="111"/>
      <c r="E424" s="111"/>
      <c r="F424" s="111"/>
      <c r="G424" s="111"/>
      <c r="H424" s="111"/>
      <c r="I424" s="111"/>
      <c r="J424" s="111"/>
      <c r="K424" s="79"/>
      <c r="L424" s="79"/>
      <c r="M424" s="79"/>
      <c r="N424" s="79"/>
    </row>
    <row r="425" s="3" customFormat="1" spans="1:14">
      <c r="A425" s="111"/>
      <c r="B425" s="79"/>
      <c r="C425" s="79"/>
      <c r="D425" s="111"/>
      <c r="E425" s="111"/>
      <c r="F425" s="111"/>
      <c r="G425" s="111"/>
      <c r="H425" s="111"/>
      <c r="I425" s="111"/>
      <c r="J425" s="111"/>
      <c r="K425" s="79"/>
      <c r="L425" s="79"/>
      <c r="M425" s="79"/>
      <c r="N425" s="79"/>
    </row>
    <row r="426" s="3" customFormat="1" spans="1:14">
      <c r="A426" s="111"/>
      <c r="B426" s="79"/>
      <c r="C426" s="79"/>
      <c r="D426" s="111"/>
      <c r="E426" s="111"/>
      <c r="F426" s="111"/>
      <c r="G426" s="111"/>
      <c r="H426" s="111"/>
      <c r="I426" s="111"/>
      <c r="J426" s="111"/>
      <c r="K426" s="79"/>
      <c r="L426" s="79"/>
      <c r="M426" s="79"/>
      <c r="N426" s="79"/>
    </row>
    <row r="427" s="3" customFormat="1" spans="1:14">
      <c r="A427" s="111"/>
      <c r="B427" s="79"/>
      <c r="C427" s="79"/>
      <c r="D427" s="111"/>
      <c r="E427" s="111"/>
      <c r="F427" s="111"/>
      <c r="G427" s="111"/>
      <c r="H427" s="111"/>
      <c r="I427" s="111"/>
      <c r="J427" s="111"/>
      <c r="K427" s="79"/>
      <c r="L427" s="79"/>
      <c r="M427" s="79"/>
      <c r="N427" s="79"/>
    </row>
    <row r="428" s="3" customFormat="1" spans="1:14">
      <c r="A428" s="111"/>
      <c r="B428" s="79"/>
      <c r="C428" s="79"/>
      <c r="D428" s="111"/>
      <c r="E428" s="111"/>
      <c r="F428" s="111"/>
      <c r="G428" s="111"/>
      <c r="H428" s="111"/>
      <c r="I428" s="111"/>
      <c r="J428" s="111"/>
      <c r="K428" s="79"/>
      <c r="L428" s="79"/>
      <c r="M428" s="79"/>
      <c r="N428" s="79"/>
    </row>
    <row r="429" s="3" customFormat="1" spans="1:14">
      <c r="A429" s="111"/>
      <c r="B429" s="79"/>
      <c r="C429" s="79"/>
      <c r="D429" s="111"/>
      <c r="E429" s="111"/>
      <c r="F429" s="111"/>
      <c r="G429" s="111"/>
      <c r="H429" s="111"/>
      <c r="I429" s="111"/>
      <c r="J429" s="111"/>
      <c r="K429" s="79"/>
      <c r="L429" s="79"/>
      <c r="M429" s="79"/>
      <c r="N429" s="79"/>
    </row>
    <row r="430" s="3" customFormat="1" spans="1:14">
      <c r="A430" s="111"/>
      <c r="B430" s="79"/>
      <c r="C430" s="79"/>
      <c r="D430" s="111"/>
      <c r="E430" s="111"/>
      <c r="F430" s="111"/>
      <c r="G430" s="111"/>
      <c r="H430" s="111"/>
      <c r="I430" s="111"/>
      <c r="J430" s="111"/>
      <c r="K430" s="79"/>
      <c r="L430" s="79"/>
      <c r="M430" s="79"/>
      <c r="N430" s="79"/>
    </row>
    <row r="431" s="3" customFormat="1" spans="1:14">
      <c r="A431" s="111"/>
      <c r="B431" s="79"/>
      <c r="C431" s="79"/>
      <c r="D431" s="111"/>
      <c r="E431" s="111"/>
      <c r="F431" s="111"/>
      <c r="G431" s="111"/>
      <c r="H431" s="111"/>
      <c r="I431" s="111"/>
      <c r="J431" s="111"/>
      <c r="K431" s="79"/>
      <c r="L431" s="79"/>
      <c r="M431" s="79"/>
      <c r="N431" s="79"/>
    </row>
    <row r="432" s="3" customFormat="1" spans="1:14">
      <c r="A432" s="111"/>
      <c r="B432" s="79"/>
      <c r="C432" s="79"/>
      <c r="D432" s="111"/>
      <c r="E432" s="111"/>
      <c r="F432" s="111"/>
      <c r="G432" s="111"/>
      <c r="H432" s="111"/>
      <c r="I432" s="111"/>
      <c r="J432" s="111"/>
      <c r="K432" s="79"/>
      <c r="L432" s="79"/>
      <c r="M432" s="79"/>
      <c r="N432" s="79"/>
    </row>
    <row r="433" s="3" customFormat="1" spans="1:14">
      <c r="A433" s="111"/>
      <c r="B433" s="79"/>
      <c r="C433" s="79"/>
      <c r="D433" s="111"/>
      <c r="E433" s="111"/>
      <c r="F433" s="111"/>
      <c r="G433" s="111"/>
      <c r="H433" s="111"/>
      <c r="I433" s="111"/>
      <c r="J433" s="111"/>
      <c r="K433" s="79"/>
      <c r="L433" s="79"/>
      <c r="M433" s="79"/>
      <c r="N433" s="79"/>
    </row>
    <row r="434" s="3" customFormat="1" spans="1:14">
      <c r="A434" s="111"/>
      <c r="B434" s="79"/>
      <c r="C434" s="79"/>
      <c r="D434" s="111"/>
      <c r="E434" s="111"/>
      <c r="F434" s="111"/>
      <c r="G434" s="111"/>
      <c r="H434" s="111"/>
      <c r="I434" s="111"/>
      <c r="J434" s="111"/>
      <c r="K434" s="79"/>
      <c r="L434" s="79"/>
      <c r="M434" s="79"/>
      <c r="N434" s="79"/>
    </row>
    <row r="435" s="3" customFormat="1" spans="1:14">
      <c r="A435" s="111"/>
      <c r="B435" s="79"/>
      <c r="C435" s="79"/>
      <c r="D435" s="111"/>
      <c r="E435" s="111"/>
      <c r="F435" s="111"/>
      <c r="G435" s="111"/>
      <c r="H435" s="111"/>
      <c r="I435" s="111"/>
      <c r="J435" s="111"/>
      <c r="K435" s="79"/>
      <c r="L435" s="79"/>
      <c r="M435" s="79"/>
      <c r="N435" s="79"/>
    </row>
    <row r="436" s="3" customFormat="1" spans="1:14">
      <c r="A436" s="111"/>
      <c r="B436" s="79"/>
      <c r="C436" s="79"/>
      <c r="D436" s="111"/>
      <c r="E436" s="111"/>
      <c r="F436" s="111"/>
      <c r="G436" s="111"/>
      <c r="H436" s="111"/>
      <c r="I436" s="111"/>
      <c r="J436" s="111"/>
      <c r="K436" s="79"/>
      <c r="L436" s="79"/>
      <c r="M436" s="79"/>
      <c r="N436" s="79"/>
    </row>
    <row r="437" s="3" customFormat="1" spans="1:14">
      <c r="A437" s="111"/>
      <c r="B437" s="79"/>
      <c r="C437" s="79"/>
      <c r="D437" s="111"/>
      <c r="E437" s="111"/>
      <c r="F437" s="111"/>
      <c r="G437" s="111"/>
      <c r="H437" s="111"/>
      <c r="I437" s="111"/>
      <c r="J437" s="111"/>
      <c r="K437" s="79"/>
      <c r="L437" s="79"/>
      <c r="M437" s="79"/>
      <c r="N437" s="79"/>
    </row>
    <row r="438" s="3" customFormat="1" spans="1:14">
      <c r="A438" s="111"/>
      <c r="B438" s="79"/>
      <c r="C438" s="79"/>
      <c r="D438" s="111"/>
      <c r="E438" s="111"/>
      <c r="F438" s="111"/>
      <c r="G438" s="111"/>
      <c r="H438" s="111"/>
      <c r="I438" s="111"/>
      <c r="J438" s="111"/>
      <c r="K438" s="79"/>
      <c r="L438" s="79"/>
      <c r="M438" s="79"/>
      <c r="N438" s="79"/>
    </row>
    <row r="439" s="3" customFormat="1" spans="1:14">
      <c r="A439" s="111"/>
      <c r="B439" s="79"/>
      <c r="C439" s="79"/>
      <c r="D439" s="111"/>
      <c r="E439" s="111"/>
      <c r="F439" s="111"/>
      <c r="G439" s="111"/>
      <c r="H439" s="111"/>
      <c r="I439" s="111"/>
      <c r="J439" s="111"/>
      <c r="K439" s="79"/>
      <c r="L439" s="79"/>
      <c r="M439" s="79"/>
      <c r="N439" s="79"/>
    </row>
    <row r="440" s="3" customFormat="1" spans="1:14">
      <c r="A440" s="111"/>
      <c r="B440" s="79"/>
      <c r="C440" s="79"/>
      <c r="D440" s="111"/>
      <c r="E440" s="111"/>
      <c r="F440" s="111"/>
      <c r="G440" s="111"/>
      <c r="H440" s="111"/>
      <c r="I440" s="111"/>
      <c r="J440" s="111"/>
      <c r="K440" s="79"/>
      <c r="L440" s="79"/>
      <c r="M440" s="79"/>
      <c r="N440" s="79"/>
    </row>
    <row r="441" s="3" customFormat="1" spans="1:14">
      <c r="A441" s="111"/>
      <c r="B441" s="79"/>
      <c r="C441" s="79"/>
      <c r="D441" s="111"/>
      <c r="E441" s="111"/>
      <c r="F441" s="111"/>
      <c r="G441" s="111"/>
      <c r="H441" s="111"/>
      <c r="I441" s="111"/>
      <c r="J441" s="111"/>
      <c r="K441" s="79"/>
      <c r="L441" s="79"/>
      <c r="M441" s="79"/>
      <c r="N441" s="79"/>
    </row>
    <row r="442" s="3" customFormat="1" spans="1:14">
      <c r="A442" s="111"/>
      <c r="B442" s="79"/>
      <c r="C442" s="79"/>
      <c r="D442" s="111"/>
      <c r="E442" s="111"/>
      <c r="F442" s="111"/>
      <c r="G442" s="111"/>
      <c r="H442" s="111"/>
      <c r="I442" s="111"/>
      <c r="J442" s="111"/>
      <c r="K442" s="79"/>
      <c r="L442" s="79"/>
      <c r="M442" s="79"/>
      <c r="N442" s="79"/>
    </row>
    <row r="443" s="3" customFormat="1" spans="1:14">
      <c r="A443" s="111"/>
      <c r="B443" s="79"/>
      <c r="C443" s="79"/>
      <c r="D443" s="111"/>
      <c r="E443" s="111"/>
      <c r="F443" s="111"/>
      <c r="G443" s="111"/>
      <c r="H443" s="111"/>
      <c r="I443" s="111"/>
      <c r="J443" s="111"/>
      <c r="K443" s="79"/>
      <c r="L443" s="79"/>
      <c r="M443" s="79"/>
      <c r="N443" s="79"/>
    </row>
    <row r="444" s="3" customFormat="1" spans="1:14">
      <c r="A444" s="111"/>
      <c r="B444" s="79"/>
      <c r="C444" s="79"/>
      <c r="D444" s="111"/>
      <c r="E444" s="111"/>
      <c r="F444" s="111"/>
      <c r="G444" s="111"/>
      <c r="H444" s="111"/>
      <c r="I444" s="111"/>
      <c r="J444" s="111"/>
      <c r="K444" s="79"/>
      <c r="L444" s="79"/>
      <c r="M444" s="79"/>
      <c r="N444" s="79"/>
    </row>
    <row r="445" s="3" customFormat="1" spans="1:14">
      <c r="A445" s="111"/>
      <c r="B445" s="79"/>
      <c r="C445" s="79"/>
      <c r="D445" s="111"/>
      <c r="E445" s="111"/>
      <c r="F445" s="111"/>
      <c r="G445" s="111"/>
      <c r="H445" s="111"/>
      <c r="I445" s="111"/>
      <c r="J445" s="111"/>
      <c r="K445" s="79"/>
      <c r="L445" s="79"/>
      <c r="M445" s="79"/>
      <c r="N445" s="79"/>
    </row>
    <row r="446" s="3" customFormat="1" spans="1:14">
      <c r="A446" s="111"/>
      <c r="B446" s="79"/>
      <c r="C446" s="79"/>
      <c r="D446" s="111"/>
      <c r="E446" s="111"/>
      <c r="F446" s="111"/>
      <c r="G446" s="111"/>
      <c r="H446" s="111"/>
      <c r="I446" s="111"/>
      <c r="J446" s="111"/>
      <c r="K446" s="79"/>
      <c r="L446" s="79"/>
      <c r="M446" s="79"/>
      <c r="N446" s="79"/>
    </row>
    <row r="447" s="3" customFormat="1" spans="1:14">
      <c r="A447" s="111"/>
      <c r="B447" s="79"/>
      <c r="C447" s="79"/>
      <c r="D447" s="111"/>
      <c r="E447" s="111"/>
      <c r="F447" s="111"/>
      <c r="G447" s="111"/>
      <c r="H447" s="111"/>
      <c r="I447" s="111"/>
      <c r="J447" s="111"/>
      <c r="K447" s="79"/>
      <c r="L447" s="79"/>
      <c r="M447" s="79"/>
      <c r="N447" s="79"/>
    </row>
    <row r="448" s="3" customFormat="1" spans="1:14">
      <c r="A448" s="111"/>
      <c r="B448" s="79"/>
      <c r="C448" s="79"/>
      <c r="D448" s="111"/>
      <c r="E448" s="111"/>
      <c r="F448" s="111"/>
      <c r="G448" s="111"/>
      <c r="H448" s="111"/>
      <c r="I448" s="111"/>
      <c r="J448" s="111"/>
      <c r="K448" s="79"/>
      <c r="L448" s="79"/>
      <c r="M448" s="79"/>
      <c r="N448" s="79"/>
    </row>
    <row r="449" s="3" customFormat="1" spans="1:14">
      <c r="A449" s="111"/>
      <c r="B449" s="79"/>
      <c r="C449" s="79"/>
      <c r="D449" s="111"/>
      <c r="E449" s="111"/>
      <c r="F449" s="111"/>
      <c r="G449" s="111"/>
      <c r="H449" s="111"/>
      <c r="I449" s="111"/>
      <c r="J449" s="111"/>
      <c r="K449" s="79"/>
      <c r="L449" s="79"/>
      <c r="M449" s="79"/>
      <c r="N449" s="79"/>
    </row>
    <row r="450" s="3" customFormat="1" spans="1:14">
      <c r="A450" s="111"/>
      <c r="B450" s="79"/>
      <c r="C450" s="79"/>
      <c r="D450" s="111"/>
      <c r="E450" s="111"/>
      <c r="F450" s="111"/>
      <c r="G450" s="111"/>
      <c r="H450" s="111"/>
      <c r="I450" s="111"/>
      <c r="J450" s="111"/>
      <c r="K450" s="79"/>
      <c r="L450" s="79"/>
      <c r="M450" s="79"/>
      <c r="N450" s="79"/>
    </row>
    <row r="451" s="3" customFormat="1" spans="1:14">
      <c r="A451" s="111"/>
      <c r="B451" s="79"/>
      <c r="C451" s="79"/>
      <c r="D451" s="111"/>
      <c r="E451" s="111"/>
      <c r="F451" s="111"/>
      <c r="G451" s="111"/>
      <c r="H451" s="111"/>
      <c r="I451" s="111"/>
      <c r="J451" s="111"/>
      <c r="K451" s="79"/>
      <c r="L451" s="79"/>
      <c r="M451" s="79"/>
      <c r="N451" s="79"/>
    </row>
    <row r="452" s="3" customFormat="1" spans="1:14">
      <c r="A452" s="111"/>
      <c r="B452" s="79"/>
      <c r="C452" s="79"/>
      <c r="D452" s="111"/>
      <c r="E452" s="111"/>
      <c r="F452" s="111"/>
      <c r="G452" s="111"/>
      <c r="H452" s="111"/>
      <c r="I452" s="111"/>
      <c r="J452" s="111"/>
      <c r="K452" s="79"/>
      <c r="L452" s="79"/>
      <c r="M452" s="79"/>
      <c r="N452" s="79"/>
    </row>
    <row r="453" s="3" customFormat="1" spans="1:14">
      <c r="A453" s="111"/>
      <c r="B453" s="79"/>
      <c r="C453" s="79"/>
      <c r="D453" s="111"/>
      <c r="E453" s="111"/>
      <c r="F453" s="111"/>
      <c r="G453" s="111"/>
      <c r="H453" s="111"/>
      <c r="I453" s="111"/>
      <c r="J453" s="111"/>
      <c r="K453" s="79"/>
      <c r="L453" s="79"/>
      <c r="M453" s="79"/>
      <c r="N453" s="79"/>
    </row>
    <row r="454" s="3" customFormat="1" spans="1:14">
      <c r="A454" s="111"/>
      <c r="B454" s="79"/>
      <c r="C454" s="79"/>
      <c r="D454" s="111"/>
      <c r="E454" s="111"/>
      <c r="F454" s="111"/>
      <c r="G454" s="111"/>
      <c r="H454" s="111"/>
      <c r="I454" s="111"/>
      <c r="J454" s="111"/>
      <c r="K454" s="79"/>
      <c r="L454" s="79"/>
      <c r="M454" s="79"/>
      <c r="N454" s="79"/>
    </row>
    <row r="455" s="3" customFormat="1" spans="1:14">
      <c r="A455" s="111"/>
      <c r="B455" s="79"/>
      <c r="C455" s="79"/>
      <c r="D455" s="111"/>
      <c r="E455" s="111"/>
      <c r="F455" s="111"/>
      <c r="G455" s="111"/>
      <c r="H455" s="111"/>
      <c r="I455" s="111"/>
      <c r="J455" s="111"/>
      <c r="K455" s="79"/>
      <c r="L455" s="79"/>
      <c r="M455" s="79"/>
      <c r="N455" s="79"/>
    </row>
    <row r="456" s="3" customFormat="1" spans="1:14">
      <c r="A456" s="111"/>
      <c r="B456" s="79"/>
      <c r="C456" s="79"/>
      <c r="D456" s="111"/>
      <c r="E456" s="111"/>
      <c r="F456" s="111"/>
      <c r="G456" s="111"/>
      <c r="H456" s="111"/>
      <c r="I456" s="111"/>
      <c r="J456" s="111"/>
      <c r="K456" s="79"/>
      <c r="L456" s="79"/>
      <c r="M456" s="79"/>
      <c r="N456" s="79"/>
    </row>
    <row r="457" s="3" customFormat="1" spans="1:14">
      <c r="A457" s="111"/>
      <c r="B457" s="79"/>
      <c r="C457" s="79"/>
      <c r="D457" s="111"/>
      <c r="E457" s="111"/>
      <c r="F457" s="111"/>
      <c r="G457" s="111"/>
      <c r="H457" s="111"/>
      <c r="I457" s="111"/>
      <c r="J457" s="111"/>
      <c r="K457" s="79"/>
      <c r="L457" s="79"/>
      <c r="M457" s="79"/>
      <c r="N457" s="79"/>
    </row>
    <row r="458" s="3" customFormat="1" spans="1:14">
      <c r="A458" s="111"/>
      <c r="B458" s="79"/>
      <c r="C458" s="79"/>
      <c r="D458" s="111"/>
      <c r="E458" s="111"/>
      <c r="F458" s="111"/>
      <c r="G458" s="111"/>
      <c r="H458" s="111"/>
      <c r="I458" s="111"/>
      <c r="J458" s="111"/>
      <c r="K458" s="79"/>
      <c r="L458" s="79"/>
      <c r="M458" s="79"/>
      <c r="N458" s="79"/>
    </row>
    <row r="459" s="3" customFormat="1" spans="1:14">
      <c r="A459" s="111"/>
      <c r="B459" s="79"/>
      <c r="C459" s="79"/>
      <c r="D459" s="111"/>
      <c r="E459" s="111"/>
      <c r="F459" s="111"/>
      <c r="G459" s="111"/>
      <c r="H459" s="111"/>
      <c r="I459" s="111"/>
      <c r="J459" s="111"/>
      <c r="K459" s="79"/>
      <c r="L459" s="79"/>
      <c r="M459" s="79"/>
      <c r="N459" s="79"/>
    </row>
    <row r="460" s="3" customFormat="1" spans="1:14">
      <c r="A460" s="111"/>
      <c r="B460" s="79"/>
      <c r="C460" s="79"/>
      <c r="D460" s="111"/>
      <c r="E460" s="111"/>
      <c r="F460" s="111"/>
      <c r="G460" s="111"/>
      <c r="H460" s="111"/>
      <c r="I460" s="111"/>
      <c r="J460" s="111"/>
      <c r="K460" s="79"/>
      <c r="L460" s="79"/>
      <c r="M460" s="79"/>
      <c r="N460" s="79"/>
    </row>
    <row r="461" s="3" customFormat="1" spans="1:14">
      <c r="A461" s="111"/>
      <c r="B461" s="79"/>
      <c r="C461" s="79"/>
      <c r="D461" s="111"/>
      <c r="E461" s="111"/>
      <c r="F461" s="111"/>
      <c r="G461" s="111"/>
      <c r="H461" s="111"/>
      <c r="I461" s="111"/>
      <c r="J461" s="111"/>
      <c r="K461" s="79"/>
      <c r="L461" s="79"/>
      <c r="M461" s="79"/>
      <c r="N461" s="79"/>
    </row>
    <row r="462" s="3" customFormat="1" spans="1:14">
      <c r="A462" s="111"/>
      <c r="B462" s="79"/>
      <c r="C462" s="79"/>
      <c r="D462" s="111"/>
      <c r="E462" s="111"/>
      <c r="F462" s="111"/>
      <c r="G462" s="111"/>
      <c r="H462" s="111"/>
      <c r="I462" s="111"/>
      <c r="J462" s="111"/>
      <c r="K462" s="79"/>
      <c r="L462" s="79"/>
      <c r="M462" s="79"/>
      <c r="N462" s="79"/>
    </row>
    <row r="463" s="3" customFormat="1" spans="1:14">
      <c r="A463" s="111"/>
      <c r="B463" s="79"/>
      <c r="C463" s="79"/>
      <c r="D463" s="111"/>
      <c r="E463" s="111"/>
      <c r="F463" s="111"/>
      <c r="G463" s="111"/>
      <c r="H463" s="111"/>
      <c r="I463" s="111"/>
      <c r="J463" s="111"/>
      <c r="K463" s="79"/>
      <c r="L463" s="79"/>
      <c r="M463" s="79"/>
      <c r="N463" s="79"/>
    </row>
    <row r="464" s="3" customFormat="1" spans="1:14">
      <c r="A464" s="111"/>
      <c r="B464" s="79"/>
      <c r="C464" s="79"/>
      <c r="D464" s="111"/>
      <c r="E464" s="111"/>
      <c r="F464" s="111"/>
      <c r="G464" s="111"/>
      <c r="H464" s="111"/>
      <c r="I464" s="111"/>
      <c r="J464" s="111"/>
      <c r="K464" s="79"/>
      <c r="L464" s="79"/>
      <c r="M464" s="79"/>
      <c r="N464" s="79"/>
    </row>
    <row r="465" s="3" customFormat="1" spans="1:14">
      <c r="A465" s="111"/>
      <c r="B465" s="79"/>
      <c r="C465" s="79"/>
      <c r="D465" s="111"/>
      <c r="E465" s="111"/>
      <c r="F465" s="111"/>
      <c r="G465" s="111"/>
      <c r="H465" s="111"/>
      <c r="I465" s="111"/>
      <c r="J465" s="111"/>
      <c r="K465" s="79"/>
      <c r="L465" s="79"/>
      <c r="M465" s="79"/>
      <c r="N465" s="79"/>
    </row>
    <row r="466" s="3" customFormat="1" spans="1:14">
      <c r="A466" s="111"/>
      <c r="B466" s="79"/>
      <c r="C466" s="79"/>
      <c r="D466" s="111"/>
      <c r="E466" s="111"/>
      <c r="F466" s="111"/>
      <c r="G466" s="111"/>
      <c r="H466" s="111"/>
      <c r="I466" s="111"/>
      <c r="J466" s="111"/>
      <c r="K466" s="79"/>
      <c r="L466" s="79"/>
      <c r="M466" s="79"/>
      <c r="N466" s="79"/>
    </row>
    <row r="467" s="3" customFormat="1" spans="1:14">
      <c r="A467" s="111"/>
      <c r="B467" s="79"/>
      <c r="C467" s="79"/>
      <c r="D467" s="111"/>
      <c r="E467" s="111"/>
      <c r="F467" s="111"/>
      <c r="G467" s="111"/>
      <c r="H467" s="111"/>
      <c r="I467" s="111"/>
      <c r="J467" s="111"/>
      <c r="K467" s="79"/>
      <c r="L467" s="79"/>
      <c r="M467" s="79"/>
      <c r="N467" s="79"/>
    </row>
    <row r="468" s="3" customFormat="1" spans="1:14">
      <c r="A468" s="111"/>
      <c r="B468" s="79"/>
      <c r="C468" s="79"/>
      <c r="D468" s="111"/>
      <c r="E468" s="111"/>
      <c r="F468" s="111"/>
      <c r="G468" s="111"/>
      <c r="H468" s="111"/>
      <c r="I468" s="111"/>
      <c r="J468" s="111"/>
      <c r="K468" s="79"/>
      <c r="L468" s="79"/>
      <c r="M468" s="79"/>
      <c r="N468" s="79"/>
    </row>
    <row r="469" s="3" customFormat="1" spans="1:14">
      <c r="A469" s="111"/>
      <c r="B469" s="79"/>
      <c r="C469" s="79"/>
      <c r="D469" s="111"/>
      <c r="E469" s="111"/>
      <c r="F469" s="111"/>
      <c r="G469" s="111"/>
      <c r="H469" s="111"/>
      <c r="I469" s="111"/>
      <c r="J469" s="111"/>
      <c r="K469" s="79"/>
      <c r="L469" s="79"/>
      <c r="M469" s="79"/>
      <c r="N469" s="79"/>
    </row>
    <row r="470" s="3" customFormat="1" spans="1:14">
      <c r="A470" s="111"/>
      <c r="B470" s="79"/>
      <c r="C470" s="79"/>
      <c r="D470" s="111"/>
      <c r="E470" s="111"/>
      <c r="F470" s="111"/>
      <c r="G470" s="111"/>
      <c r="H470" s="111"/>
      <c r="I470" s="111"/>
      <c r="J470" s="111"/>
      <c r="K470" s="79"/>
      <c r="L470" s="79"/>
      <c r="M470" s="79"/>
      <c r="N470" s="79"/>
    </row>
    <row r="471" s="3" customFormat="1" spans="1:14">
      <c r="A471" s="111"/>
      <c r="B471" s="79"/>
      <c r="C471" s="79"/>
      <c r="D471" s="111"/>
      <c r="E471" s="111"/>
      <c r="F471" s="111"/>
      <c r="G471" s="111"/>
      <c r="H471" s="111"/>
      <c r="I471" s="111"/>
      <c r="J471" s="111"/>
      <c r="K471" s="79"/>
      <c r="L471" s="79"/>
      <c r="M471" s="79"/>
      <c r="N471" s="79"/>
    </row>
    <row r="472" s="3" customFormat="1" spans="1:14">
      <c r="A472" s="111"/>
      <c r="B472" s="79"/>
      <c r="C472" s="79"/>
      <c r="D472" s="111"/>
      <c r="E472" s="111"/>
      <c r="F472" s="111"/>
      <c r="G472" s="111"/>
      <c r="H472" s="111"/>
      <c r="I472" s="111"/>
      <c r="J472" s="111"/>
      <c r="K472" s="79"/>
      <c r="L472" s="79"/>
      <c r="M472" s="79"/>
      <c r="N472" s="79"/>
    </row>
    <row r="473" s="3" customFormat="1" spans="1:14">
      <c r="A473" s="111"/>
      <c r="B473" s="79"/>
      <c r="C473" s="79"/>
      <c r="D473" s="111"/>
      <c r="E473" s="111"/>
      <c r="F473" s="111"/>
      <c r="G473" s="111"/>
      <c r="H473" s="111"/>
      <c r="I473" s="111"/>
      <c r="J473" s="111"/>
      <c r="K473" s="79"/>
      <c r="L473" s="79"/>
      <c r="M473" s="79"/>
      <c r="N473" s="79"/>
    </row>
    <row r="474" s="3" customFormat="1" spans="1:14">
      <c r="A474" s="111"/>
      <c r="B474" s="79"/>
      <c r="C474" s="79"/>
      <c r="D474" s="111"/>
      <c r="E474" s="111"/>
      <c r="F474" s="111"/>
      <c r="G474" s="111"/>
      <c r="H474" s="111"/>
      <c r="I474" s="111"/>
      <c r="J474" s="111"/>
      <c r="K474" s="79"/>
      <c r="L474" s="79"/>
      <c r="M474" s="79"/>
      <c r="N474" s="79"/>
    </row>
    <row r="475" s="3" customFormat="1" spans="1:14">
      <c r="A475" s="111"/>
      <c r="B475" s="79"/>
      <c r="C475" s="79"/>
      <c r="D475" s="111"/>
      <c r="E475" s="111"/>
      <c r="F475" s="111"/>
      <c r="G475" s="111"/>
      <c r="H475" s="111"/>
      <c r="I475" s="111"/>
      <c r="J475" s="111"/>
      <c r="K475" s="79"/>
      <c r="L475" s="79"/>
      <c r="M475" s="79"/>
      <c r="N475" s="79"/>
    </row>
    <row r="476" s="3" customFormat="1" spans="1:14">
      <c r="A476" s="111"/>
      <c r="B476" s="79"/>
      <c r="C476" s="79"/>
      <c r="D476" s="111"/>
      <c r="E476" s="111"/>
      <c r="F476" s="111"/>
      <c r="G476" s="111"/>
      <c r="H476" s="111"/>
      <c r="I476" s="111"/>
      <c r="J476" s="111"/>
      <c r="K476" s="79"/>
      <c r="L476" s="79"/>
      <c r="M476" s="79"/>
      <c r="N476" s="79"/>
    </row>
    <row r="477" s="3" customFormat="1" spans="1:14">
      <c r="A477" s="111"/>
      <c r="B477" s="79"/>
      <c r="C477" s="79"/>
      <c r="D477" s="111"/>
      <c r="E477" s="111"/>
      <c r="F477" s="111"/>
      <c r="G477" s="111"/>
      <c r="H477" s="111"/>
      <c r="I477" s="111"/>
      <c r="J477" s="111"/>
      <c r="K477" s="79"/>
      <c r="L477" s="79"/>
      <c r="M477" s="79"/>
      <c r="N477" s="79"/>
    </row>
    <row r="478" s="3" customFormat="1" spans="1:14">
      <c r="A478" s="111"/>
      <c r="B478" s="79"/>
      <c r="C478" s="79"/>
      <c r="D478" s="111"/>
      <c r="E478" s="111"/>
      <c r="F478" s="111"/>
      <c r="G478" s="111"/>
      <c r="H478" s="111"/>
      <c r="I478" s="111"/>
      <c r="J478" s="111"/>
      <c r="K478" s="79"/>
      <c r="L478" s="79"/>
      <c r="M478" s="79"/>
      <c r="N478" s="79"/>
    </row>
    <row r="479" s="3" customFormat="1" spans="1:14">
      <c r="A479" s="111"/>
      <c r="B479" s="79"/>
      <c r="C479" s="79"/>
      <c r="D479" s="111"/>
      <c r="E479" s="111"/>
      <c r="F479" s="111"/>
      <c r="G479" s="111"/>
      <c r="H479" s="111"/>
      <c r="I479" s="111"/>
      <c r="J479" s="111"/>
      <c r="K479" s="79"/>
      <c r="L479" s="79"/>
      <c r="M479" s="79"/>
      <c r="N479" s="79"/>
    </row>
    <row r="480" s="3" customFormat="1" spans="1:14">
      <c r="A480" s="111"/>
      <c r="B480" s="79"/>
      <c r="C480" s="79"/>
      <c r="D480" s="111"/>
      <c r="E480" s="111"/>
      <c r="F480" s="111"/>
      <c r="G480" s="111"/>
      <c r="H480" s="111"/>
      <c r="I480" s="111"/>
      <c r="J480" s="111"/>
      <c r="K480" s="79"/>
      <c r="L480" s="79"/>
      <c r="M480" s="79"/>
      <c r="N480" s="79"/>
    </row>
    <row r="481" s="3" customFormat="1" spans="1:14">
      <c r="A481" s="111"/>
      <c r="B481" s="79"/>
      <c r="C481" s="79"/>
      <c r="D481" s="111"/>
      <c r="E481" s="111"/>
      <c r="F481" s="111"/>
      <c r="G481" s="111"/>
      <c r="H481" s="111"/>
      <c r="I481" s="111"/>
      <c r="J481" s="111"/>
      <c r="K481" s="79"/>
      <c r="L481" s="79"/>
      <c r="M481" s="79"/>
      <c r="N481" s="79"/>
    </row>
    <row r="482" s="3" customFormat="1" spans="1:14">
      <c r="A482" s="111"/>
      <c r="B482" s="79"/>
      <c r="C482" s="79"/>
      <c r="D482" s="111"/>
      <c r="E482" s="111"/>
      <c r="F482" s="111"/>
      <c r="G482" s="111"/>
      <c r="H482" s="111"/>
      <c r="I482" s="111"/>
      <c r="J482" s="111"/>
      <c r="K482" s="79"/>
      <c r="L482" s="79"/>
      <c r="M482" s="79"/>
      <c r="N482" s="79"/>
    </row>
    <row r="483" s="3" customFormat="1" spans="1:14">
      <c r="A483" s="111"/>
      <c r="B483" s="79"/>
      <c r="C483" s="79"/>
      <c r="D483" s="111"/>
      <c r="E483" s="111"/>
      <c r="F483" s="111"/>
      <c r="G483" s="111"/>
      <c r="H483" s="111"/>
      <c r="I483" s="111"/>
      <c r="J483" s="111"/>
      <c r="K483" s="79"/>
      <c r="L483" s="79"/>
      <c r="M483" s="79"/>
      <c r="N483" s="79"/>
    </row>
    <row r="484" s="3" customFormat="1" spans="1:14">
      <c r="A484" s="111"/>
      <c r="B484" s="79"/>
      <c r="C484" s="79"/>
      <c r="D484" s="111"/>
      <c r="E484" s="111"/>
      <c r="F484" s="111"/>
      <c r="G484" s="111"/>
      <c r="H484" s="111"/>
      <c r="I484" s="111"/>
      <c r="J484" s="111"/>
      <c r="K484" s="79"/>
      <c r="L484" s="79"/>
      <c r="M484" s="79"/>
      <c r="N484" s="79"/>
    </row>
    <row r="485" s="3" customFormat="1" spans="1:14">
      <c r="A485" s="111"/>
      <c r="B485" s="79"/>
      <c r="C485" s="79"/>
      <c r="D485" s="111"/>
      <c r="E485" s="111"/>
      <c r="F485" s="111"/>
      <c r="G485" s="111"/>
      <c r="H485" s="111"/>
      <c r="I485" s="111"/>
      <c r="J485" s="111"/>
      <c r="K485" s="79"/>
      <c r="L485" s="79"/>
      <c r="M485" s="79"/>
      <c r="N485" s="79"/>
    </row>
    <row r="486" s="3" customFormat="1" spans="1:14">
      <c r="A486" s="111"/>
      <c r="B486" s="79"/>
      <c r="C486" s="79"/>
      <c r="D486" s="111"/>
      <c r="E486" s="111"/>
      <c r="F486" s="111"/>
      <c r="G486" s="111"/>
      <c r="H486" s="111"/>
      <c r="I486" s="111"/>
      <c r="J486" s="111"/>
      <c r="K486" s="79"/>
      <c r="L486" s="79"/>
      <c r="M486" s="79"/>
      <c r="N486" s="79"/>
    </row>
    <row r="487" s="3" customFormat="1" spans="1:14">
      <c r="A487" s="111"/>
      <c r="B487" s="79"/>
      <c r="C487" s="79"/>
      <c r="D487" s="111"/>
      <c r="E487" s="111"/>
      <c r="F487" s="111"/>
      <c r="G487" s="111"/>
      <c r="H487" s="111"/>
      <c r="I487" s="111"/>
      <c r="J487" s="111"/>
      <c r="K487" s="79"/>
      <c r="L487" s="79"/>
      <c r="M487" s="79"/>
      <c r="N487" s="79"/>
    </row>
    <row r="488" s="3" customFormat="1" spans="1:14">
      <c r="A488" s="111"/>
      <c r="B488" s="79"/>
      <c r="C488" s="79"/>
      <c r="D488" s="111"/>
      <c r="E488" s="111"/>
      <c r="F488" s="111"/>
      <c r="G488" s="111"/>
      <c r="H488" s="111"/>
      <c r="I488" s="111"/>
      <c r="J488" s="111"/>
      <c r="K488" s="79"/>
      <c r="L488" s="79"/>
      <c r="M488" s="79"/>
      <c r="N488" s="79"/>
    </row>
    <row r="489" s="3" customFormat="1" spans="1:14">
      <c r="A489" s="111"/>
      <c r="B489" s="79"/>
      <c r="C489" s="79"/>
      <c r="D489" s="111"/>
      <c r="E489" s="111"/>
      <c r="F489" s="111"/>
      <c r="G489" s="111"/>
      <c r="H489" s="111"/>
      <c r="I489" s="111"/>
      <c r="J489" s="111"/>
      <c r="K489" s="79"/>
      <c r="L489" s="79"/>
      <c r="M489" s="79"/>
      <c r="N489" s="79"/>
    </row>
    <row r="490" s="3" customFormat="1" spans="1:14">
      <c r="A490" s="111"/>
      <c r="B490" s="79"/>
      <c r="C490" s="79"/>
      <c r="D490" s="111"/>
      <c r="E490" s="111"/>
      <c r="F490" s="111"/>
      <c r="G490" s="111"/>
      <c r="H490" s="111"/>
      <c r="I490" s="111"/>
      <c r="J490" s="111"/>
      <c r="K490" s="79"/>
      <c r="L490" s="79"/>
      <c r="M490" s="79"/>
      <c r="N490" s="79"/>
    </row>
    <row r="491" s="3" customFormat="1" spans="1:14">
      <c r="A491" s="111"/>
      <c r="B491" s="79"/>
      <c r="C491" s="79"/>
      <c r="D491" s="111"/>
      <c r="E491" s="111"/>
      <c r="F491" s="111"/>
      <c r="G491" s="111"/>
      <c r="H491" s="111"/>
      <c r="I491" s="111"/>
      <c r="J491" s="111"/>
      <c r="K491" s="79"/>
      <c r="L491" s="79"/>
      <c r="M491" s="79"/>
      <c r="N491" s="79"/>
    </row>
    <row r="492" s="3" customFormat="1" spans="1:14">
      <c r="A492" s="111"/>
      <c r="B492" s="79"/>
      <c r="C492" s="79"/>
      <c r="D492" s="111"/>
      <c r="E492" s="111"/>
      <c r="F492" s="111"/>
      <c r="G492" s="111"/>
      <c r="H492" s="111"/>
      <c r="I492" s="111"/>
      <c r="J492" s="111"/>
      <c r="K492" s="79"/>
      <c r="L492" s="79"/>
      <c r="M492" s="79"/>
      <c r="N492" s="79"/>
    </row>
    <row r="493" s="3" customFormat="1" spans="1:14">
      <c r="A493" s="111"/>
      <c r="B493" s="79"/>
      <c r="C493" s="79"/>
      <c r="D493" s="111"/>
      <c r="E493" s="111"/>
      <c r="F493" s="111"/>
      <c r="G493" s="111"/>
      <c r="H493" s="111"/>
      <c r="I493" s="111"/>
      <c r="J493" s="111"/>
      <c r="K493" s="79"/>
      <c r="L493" s="79"/>
      <c r="M493" s="79"/>
      <c r="N493" s="79"/>
    </row>
    <row r="494" s="3" customFormat="1" spans="1:14">
      <c r="A494" s="111"/>
      <c r="B494" s="79"/>
      <c r="C494" s="79"/>
      <c r="D494" s="111"/>
      <c r="E494" s="111"/>
      <c r="F494" s="111"/>
      <c r="G494" s="111"/>
      <c r="H494" s="111"/>
      <c r="I494" s="111"/>
      <c r="J494" s="111"/>
      <c r="K494" s="79"/>
      <c r="L494" s="79"/>
      <c r="M494" s="79"/>
      <c r="N494" s="79"/>
    </row>
    <row r="495" s="3" customFormat="1" spans="1:14">
      <c r="A495" s="111"/>
      <c r="B495" s="79"/>
      <c r="C495" s="79"/>
      <c r="D495" s="111"/>
      <c r="E495" s="111"/>
      <c r="F495" s="111"/>
      <c r="G495" s="111"/>
      <c r="H495" s="111"/>
      <c r="I495" s="111"/>
      <c r="J495" s="111"/>
      <c r="K495" s="79"/>
      <c r="L495" s="79"/>
      <c r="M495" s="79"/>
      <c r="N495" s="79"/>
    </row>
    <row r="496" s="3" customFormat="1" spans="1:14">
      <c r="A496" s="111"/>
      <c r="B496" s="79"/>
      <c r="C496" s="79"/>
      <c r="D496" s="111"/>
      <c r="E496" s="111"/>
      <c r="F496" s="111"/>
      <c r="G496" s="111"/>
      <c r="H496" s="111"/>
      <c r="I496" s="111"/>
      <c r="J496" s="111"/>
      <c r="K496" s="79"/>
      <c r="L496" s="79"/>
      <c r="M496" s="79"/>
      <c r="N496" s="79"/>
    </row>
    <row r="497" s="3" customFormat="1" spans="1:14">
      <c r="A497" s="111"/>
      <c r="B497" s="79"/>
      <c r="C497" s="79"/>
      <c r="D497" s="111"/>
      <c r="E497" s="111"/>
      <c r="F497" s="111"/>
      <c r="G497" s="111"/>
      <c r="H497" s="111"/>
      <c r="I497" s="111"/>
      <c r="J497" s="111"/>
      <c r="K497" s="79"/>
      <c r="L497" s="79"/>
      <c r="M497" s="79"/>
      <c r="N497" s="79"/>
    </row>
    <row r="498" s="3" customFormat="1" spans="1:14">
      <c r="A498" s="111"/>
      <c r="B498" s="79"/>
      <c r="C498" s="79"/>
      <c r="D498" s="111"/>
      <c r="E498" s="111"/>
      <c r="F498" s="111"/>
      <c r="G498" s="111"/>
      <c r="H498" s="111"/>
      <c r="I498" s="111"/>
      <c r="J498" s="111"/>
      <c r="K498" s="79"/>
      <c r="L498" s="79"/>
      <c r="M498" s="79"/>
      <c r="N498" s="79"/>
    </row>
    <row r="499" s="3" customFormat="1" spans="1:14">
      <c r="A499" s="111"/>
      <c r="B499" s="79"/>
      <c r="C499" s="79"/>
      <c r="D499" s="111"/>
      <c r="E499" s="111"/>
      <c r="F499" s="111"/>
      <c r="G499" s="111"/>
      <c r="H499" s="111"/>
      <c r="I499" s="111"/>
      <c r="J499" s="111"/>
      <c r="K499" s="79"/>
      <c r="L499" s="79"/>
      <c r="M499" s="79"/>
      <c r="N499" s="79"/>
    </row>
    <row r="500" s="3" customFormat="1" spans="1:14">
      <c r="A500" s="111"/>
      <c r="B500" s="79"/>
      <c r="C500" s="79"/>
      <c r="D500" s="111"/>
      <c r="E500" s="111"/>
      <c r="F500" s="111"/>
      <c r="G500" s="111"/>
      <c r="H500" s="111"/>
      <c r="I500" s="111"/>
      <c r="J500" s="111"/>
      <c r="K500" s="79"/>
      <c r="L500" s="79"/>
      <c r="M500" s="79"/>
      <c r="N500" s="79"/>
    </row>
    <row r="501" s="3" customFormat="1" spans="1:14">
      <c r="A501" s="111"/>
      <c r="B501" s="79"/>
      <c r="C501" s="79"/>
      <c r="D501" s="111"/>
      <c r="E501" s="111"/>
      <c r="F501" s="111"/>
      <c r="G501" s="111"/>
      <c r="H501" s="111"/>
      <c r="I501" s="111"/>
      <c r="J501" s="111"/>
      <c r="K501" s="79"/>
      <c r="L501" s="79"/>
      <c r="M501" s="79"/>
      <c r="N501" s="79"/>
    </row>
    <row r="502" s="3" customFormat="1" spans="1:14">
      <c r="A502" s="111"/>
      <c r="B502" s="79"/>
      <c r="C502" s="79"/>
      <c r="D502" s="111"/>
      <c r="E502" s="111"/>
      <c r="F502" s="111"/>
      <c r="G502" s="111"/>
      <c r="H502" s="111"/>
      <c r="I502" s="111"/>
      <c r="J502" s="111"/>
      <c r="K502" s="79"/>
      <c r="L502" s="79"/>
      <c r="M502" s="79"/>
      <c r="N502" s="79"/>
    </row>
    <row r="503" s="3" customFormat="1" spans="1:14">
      <c r="A503" s="111"/>
      <c r="B503" s="79"/>
      <c r="C503" s="79"/>
      <c r="D503" s="111"/>
      <c r="E503" s="111"/>
      <c r="F503" s="111"/>
      <c r="G503" s="111"/>
      <c r="H503" s="111"/>
      <c r="I503" s="111"/>
      <c r="J503" s="111"/>
      <c r="K503" s="79"/>
      <c r="L503" s="79"/>
      <c r="M503" s="79"/>
      <c r="N503" s="79"/>
    </row>
    <row r="504" s="3" customFormat="1" spans="1:14">
      <c r="A504" s="111"/>
      <c r="B504" s="79"/>
      <c r="C504" s="79"/>
      <c r="D504" s="111"/>
      <c r="E504" s="111"/>
      <c r="F504" s="111"/>
      <c r="G504" s="111"/>
      <c r="H504" s="111"/>
      <c r="I504" s="111"/>
      <c r="J504" s="111"/>
      <c r="K504" s="79"/>
      <c r="L504" s="79"/>
      <c r="M504" s="79"/>
      <c r="N504" s="79"/>
    </row>
    <row r="505" s="3" customFormat="1" spans="1:14">
      <c r="A505" s="111"/>
      <c r="B505" s="79"/>
      <c r="C505" s="79"/>
      <c r="D505" s="111"/>
      <c r="E505" s="111"/>
      <c r="F505" s="111"/>
      <c r="G505" s="111"/>
      <c r="H505" s="111"/>
      <c r="I505" s="111"/>
      <c r="J505" s="111"/>
      <c r="K505" s="79"/>
      <c r="L505" s="79"/>
      <c r="M505" s="79"/>
      <c r="N505" s="79"/>
    </row>
    <row r="506" s="3" customFormat="1" spans="1:14">
      <c r="A506" s="111"/>
      <c r="B506" s="79"/>
      <c r="C506" s="79"/>
      <c r="D506" s="111"/>
      <c r="E506" s="111"/>
      <c r="F506" s="111"/>
      <c r="G506" s="111"/>
      <c r="H506" s="111"/>
      <c r="I506" s="111"/>
      <c r="J506" s="111"/>
      <c r="K506" s="79"/>
      <c r="L506" s="79"/>
      <c r="M506" s="79"/>
      <c r="N506" s="79"/>
    </row>
    <row r="507" s="3" customFormat="1" spans="1:14">
      <c r="A507" s="111"/>
      <c r="B507" s="79"/>
      <c r="C507" s="79"/>
      <c r="D507" s="111"/>
      <c r="E507" s="111"/>
      <c r="F507" s="111"/>
      <c r="G507" s="111"/>
      <c r="H507" s="111"/>
      <c r="I507" s="111"/>
      <c r="J507" s="111"/>
      <c r="K507" s="79"/>
      <c r="L507" s="79"/>
      <c r="M507" s="79"/>
      <c r="N507" s="79"/>
    </row>
    <row r="508" s="3" customFormat="1" spans="1:14">
      <c r="A508" s="111"/>
      <c r="B508" s="79"/>
      <c r="C508" s="79"/>
      <c r="D508" s="111"/>
      <c r="E508" s="111"/>
      <c r="F508" s="111"/>
      <c r="G508" s="111"/>
      <c r="H508" s="111"/>
      <c r="I508" s="111"/>
      <c r="J508" s="111"/>
      <c r="K508" s="79"/>
      <c r="L508" s="79"/>
      <c r="M508" s="79"/>
      <c r="N508" s="79"/>
    </row>
    <row r="509" s="3" customFormat="1" spans="1:14">
      <c r="A509" s="111"/>
      <c r="B509" s="79"/>
      <c r="C509" s="79"/>
      <c r="D509" s="111"/>
      <c r="E509" s="111"/>
      <c r="F509" s="111"/>
      <c r="G509" s="111"/>
      <c r="H509" s="111"/>
      <c r="I509" s="111"/>
      <c r="J509" s="111"/>
      <c r="K509" s="79"/>
      <c r="L509" s="79"/>
      <c r="M509" s="79"/>
      <c r="N509" s="79"/>
    </row>
  </sheetData>
  <mergeCells count="96">
    <mergeCell ref="A1:J1"/>
    <mergeCell ref="A2:J2"/>
    <mergeCell ref="D3:I3"/>
    <mergeCell ref="J3:M3"/>
    <mergeCell ref="A15:J15"/>
    <mergeCell ref="A16:J16"/>
    <mergeCell ref="D17:I17"/>
    <mergeCell ref="J17:M17"/>
    <mergeCell ref="A28:J28"/>
    <mergeCell ref="A29:J29"/>
    <mergeCell ref="D30:I30"/>
    <mergeCell ref="J30:M30"/>
    <mergeCell ref="A55:J55"/>
    <mergeCell ref="A56:J56"/>
    <mergeCell ref="D57:I57"/>
    <mergeCell ref="J57:M57"/>
    <mergeCell ref="A65:J65"/>
    <mergeCell ref="A66:J66"/>
    <mergeCell ref="D67:I67"/>
    <mergeCell ref="J67:M67"/>
    <mergeCell ref="A75:J75"/>
    <mergeCell ref="A76:J76"/>
    <mergeCell ref="D77:I77"/>
    <mergeCell ref="J77:M77"/>
    <mergeCell ref="A86:J86"/>
    <mergeCell ref="A87:J87"/>
    <mergeCell ref="D88:I88"/>
    <mergeCell ref="J88:M88"/>
    <mergeCell ref="A98:J98"/>
    <mergeCell ref="A99:J99"/>
    <mergeCell ref="D100:I100"/>
    <mergeCell ref="J100:M100"/>
    <mergeCell ref="A228:J228"/>
    <mergeCell ref="A229:J229"/>
    <mergeCell ref="D230:I230"/>
    <mergeCell ref="J230:M230"/>
    <mergeCell ref="A301:J301"/>
    <mergeCell ref="A302:J302"/>
    <mergeCell ref="D303:I303"/>
    <mergeCell ref="J303:M303"/>
    <mergeCell ref="A313:J313"/>
    <mergeCell ref="A314:J314"/>
    <mergeCell ref="D315:I315"/>
    <mergeCell ref="J315:M315"/>
    <mergeCell ref="A325:J325"/>
    <mergeCell ref="A326:J326"/>
    <mergeCell ref="D327:I327"/>
    <mergeCell ref="J327:M327"/>
    <mergeCell ref="A3:A4"/>
    <mergeCell ref="A17:A18"/>
    <mergeCell ref="A30:A31"/>
    <mergeCell ref="A57:A58"/>
    <mergeCell ref="A67:A68"/>
    <mergeCell ref="A77:A78"/>
    <mergeCell ref="A88:A89"/>
    <mergeCell ref="A100:A101"/>
    <mergeCell ref="A230:A231"/>
    <mergeCell ref="A303:A304"/>
    <mergeCell ref="A315:A316"/>
    <mergeCell ref="A327:A328"/>
    <mergeCell ref="B3:B4"/>
    <mergeCell ref="B17:B18"/>
    <mergeCell ref="B30:B31"/>
    <mergeCell ref="B57:B58"/>
    <mergeCell ref="B67:B68"/>
    <mergeCell ref="B77:B78"/>
    <mergeCell ref="B88:B89"/>
    <mergeCell ref="B100:B101"/>
    <mergeCell ref="B230:B231"/>
    <mergeCell ref="B303:B304"/>
    <mergeCell ref="B315:B316"/>
    <mergeCell ref="B327:B328"/>
    <mergeCell ref="C3:C4"/>
    <mergeCell ref="C17:C18"/>
    <mergeCell ref="C30:C31"/>
    <mergeCell ref="C57:C58"/>
    <mergeCell ref="C67:C68"/>
    <mergeCell ref="C77:C78"/>
    <mergeCell ref="C88:C89"/>
    <mergeCell ref="C100:C101"/>
    <mergeCell ref="C230:C231"/>
    <mergeCell ref="C303:C304"/>
    <mergeCell ref="C315:C316"/>
    <mergeCell ref="C327:C328"/>
    <mergeCell ref="N3:N4"/>
    <mergeCell ref="N17:N18"/>
    <mergeCell ref="N30:N31"/>
    <mergeCell ref="N57:N58"/>
    <mergeCell ref="N67:N68"/>
    <mergeCell ref="N77:N78"/>
    <mergeCell ref="N88:N89"/>
    <mergeCell ref="N100:N101"/>
    <mergeCell ref="N230:N231"/>
    <mergeCell ref="N303:N304"/>
    <mergeCell ref="N315:N316"/>
    <mergeCell ref="N327:N32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9"/>
  <sheetViews>
    <sheetView tabSelected="1" workbookViewId="0">
      <pane ySplit="5" topLeftCell="A27" activePane="bottomLeft" state="frozen"/>
      <selection/>
      <selection pane="bottomLeft" activeCell="D56" sqref="D56"/>
    </sheetView>
  </sheetViews>
  <sheetFormatPr defaultColWidth="9" defaultRowHeight="14.25"/>
  <cols>
    <col min="1" max="1" width="3.375" style="4" customWidth="1"/>
    <col min="2" max="2" width="9.875" style="4" customWidth="1"/>
    <col min="3" max="3" width="7.875" style="3" customWidth="1"/>
    <col min="4" max="4" width="9.375" style="4" customWidth="1"/>
    <col min="5" max="5" width="9" style="4"/>
    <col min="6" max="7" width="9.375" style="4" customWidth="1"/>
    <col min="8" max="9" width="9" style="4"/>
    <col min="10" max="12" width="9.375" style="4" customWidth="1"/>
    <col min="13" max="13" width="9" style="4"/>
    <col min="14" max="14" width="12" style="4" customWidth="1"/>
    <col min="15" max="16384" width="9" style="4"/>
  </cols>
  <sheetData>
    <row r="1" s="1" customFormat="1" ht="18.75" spans="1:14">
      <c r="A1" s="5" t="s">
        <v>410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18.75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9.5" spans="1:14">
      <c r="A3" s="5" t="s">
        <v>127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2" customFormat="1" spans="1:14">
      <c r="A4" s="6"/>
      <c r="B4" s="7" t="s">
        <v>2</v>
      </c>
      <c r="C4" s="6" t="s">
        <v>3</v>
      </c>
      <c r="D4" s="8" t="s">
        <v>4</v>
      </c>
      <c r="E4" s="9"/>
      <c r="F4" s="9"/>
      <c r="G4" s="9"/>
      <c r="H4" s="9"/>
      <c r="I4" s="56"/>
      <c r="J4" s="8" t="s">
        <v>5</v>
      </c>
      <c r="K4" s="9"/>
      <c r="L4" s="9"/>
      <c r="M4" s="56"/>
      <c r="N4" s="6" t="s">
        <v>6</v>
      </c>
    </row>
    <row r="5" s="2" customFormat="1" ht="15" spans="1:14">
      <c r="A5" s="10"/>
      <c r="B5" s="11"/>
      <c r="C5" s="10"/>
      <c r="D5" s="12" t="s">
        <v>7</v>
      </c>
      <c r="E5" s="13" t="s">
        <v>8</v>
      </c>
      <c r="F5" s="14" t="s">
        <v>9</v>
      </c>
      <c r="G5" s="14" t="s">
        <v>10</v>
      </c>
      <c r="H5" s="13" t="s">
        <v>11</v>
      </c>
      <c r="I5" s="57" t="s">
        <v>12</v>
      </c>
      <c r="J5" s="12" t="s">
        <v>13</v>
      </c>
      <c r="K5" s="14" t="s">
        <v>14</v>
      </c>
      <c r="L5" s="14" t="s">
        <v>15</v>
      </c>
      <c r="M5" s="57" t="s">
        <v>16</v>
      </c>
      <c r="N5" s="10"/>
    </row>
    <row r="6" s="3" customFormat="1" ht="15" spans="1:14">
      <c r="A6" s="15">
        <v>1</v>
      </c>
      <c r="B6" s="16">
        <v>2005</v>
      </c>
      <c r="C6" s="17" t="s">
        <v>411</v>
      </c>
      <c r="D6" s="18">
        <v>0</v>
      </c>
      <c r="E6" s="19">
        <v>2205.7</v>
      </c>
      <c r="F6" s="19"/>
      <c r="G6" s="19"/>
      <c r="H6" s="19">
        <v>0</v>
      </c>
      <c r="I6" s="58">
        <v>0</v>
      </c>
      <c r="J6" s="18">
        <v>0</v>
      </c>
      <c r="K6" s="19"/>
      <c r="L6" s="19"/>
      <c r="M6" s="59">
        <v>628</v>
      </c>
      <c r="N6" s="60">
        <f>SUM(D6:I6)-J6-M6</f>
        <v>1577.7</v>
      </c>
    </row>
    <row r="7" s="3" customFormat="1" ht="15" spans="1:14">
      <c r="A7" s="20">
        <f>A6+1</f>
        <v>2</v>
      </c>
      <c r="B7" s="21">
        <v>2006</v>
      </c>
      <c r="C7" s="22" t="s">
        <v>411</v>
      </c>
      <c r="D7" s="23">
        <v>75821</v>
      </c>
      <c r="E7" s="24">
        <v>17450.5</v>
      </c>
      <c r="F7" s="24"/>
      <c r="G7" s="24"/>
      <c r="H7" s="24">
        <v>108.59</v>
      </c>
      <c r="I7" s="61">
        <v>36.76</v>
      </c>
      <c r="J7" s="23">
        <v>45218</v>
      </c>
      <c r="K7" s="24"/>
      <c r="L7" s="24"/>
      <c r="M7" s="62">
        <v>5175.7</v>
      </c>
      <c r="N7" s="63">
        <f>N6+SUM(D7:I7)-SUM(J7:M7)</f>
        <v>44600.85</v>
      </c>
    </row>
    <row r="8" s="3" customFormat="1" spans="1:14">
      <c r="A8" s="25">
        <v>3</v>
      </c>
      <c r="B8" s="26" t="s">
        <v>412</v>
      </c>
      <c r="C8" s="27" t="s">
        <v>411</v>
      </c>
      <c r="D8" s="28">
        <v>158515</v>
      </c>
      <c r="E8" s="29">
        <v>23407.8</v>
      </c>
      <c r="F8" s="29">
        <v>0</v>
      </c>
      <c r="G8" s="29">
        <v>0</v>
      </c>
      <c r="H8" s="29">
        <v>367.06</v>
      </c>
      <c r="I8" s="64">
        <v>440.22</v>
      </c>
      <c r="J8" s="41">
        <v>144190</v>
      </c>
      <c r="K8" s="29">
        <v>0</v>
      </c>
      <c r="L8" s="29">
        <v>0</v>
      </c>
      <c r="M8" s="64">
        <v>7562.89</v>
      </c>
      <c r="N8" s="65">
        <f>N7+SUM(D10:I10)-SUM(J10:M10)</f>
        <v>102447.22</v>
      </c>
    </row>
    <row r="9" s="3" customFormat="1" ht="15" spans="1:14">
      <c r="A9" s="30"/>
      <c r="B9" s="31" t="s">
        <v>413</v>
      </c>
      <c r="C9" s="32" t="s">
        <v>414</v>
      </c>
      <c r="D9" s="33">
        <v>26518</v>
      </c>
      <c r="E9" s="34">
        <v>9289</v>
      </c>
      <c r="F9" s="34">
        <v>0</v>
      </c>
      <c r="G9" s="34">
        <v>0</v>
      </c>
      <c r="H9" s="34">
        <v>82.35</v>
      </c>
      <c r="I9" s="66">
        <v>20.83</v>
      </c>
      <c r="J9" s="42">
        <v>3300</v>
      </c>
      <c r="K9" s="34">
        <v>0</v>
      </c>
      <c r="L9" s="34">
        <v>0</v>
      </c>
      <c r="M9" s="66">
        <v>5741</v>
      </c>
      <c r="N9" s="67"/>
    </row>
    <row r="10" s="1" customFormat="1" ht="15" spans="1:14">
      <c r="A10" s="35"/>
      <c r="B10" s="36" t="s">
        <v>415</v>
      </c>
      <c r="C10" s="37"/>
      <c r="D10" s="38">
        <f t="shared" ref="D10:M10" si="0">D9+D8</f>
        <v>185033</v>
      </c>
      <c r="E10" s="39">
        <f t="shared" si="0"/>
        <v>32696.8</v>
      </c>
      <c r="F10" s="39">
        <f t="shared" si="0"/>
        <v>0</v>
      </c>
      <c r="G10" s="39">
        <f t="shared" si="0"/>
        <v>0</v>
      </c>
      <c r="H10" s="39">
        <f t="shared" si="0"/>
        <v>449.41</v>
      </c>
      <c r="I10" s="68">
        <f t="shared" si="0"/>
        <v>461.05</v>
      </c>
      <c r="J10" s="44">
        <f t="shared" si="0"/>
        <v>147490</v>
      </c>
      <c r="K10" s="39">
        <f t="shared" si="0"/>
        <v>0</v>
      </c>
      <c r="L10" s="39">
        <f t="shared" si="0"/>
        <v>0</v>
      </c>
      <c r="M10" s="68">
        <f t="shared" si="0"/>
        <v>13303.89</v>
      </c>
      <c r="N10" s="69"/>
    </row>
    <row r="11" s="3" customFormat="1" spans="1:14">
      <c r="A11" s="25">
        <v>4</v>
      </c>
      <c r="B11" s="26" t="s">
        <v>416</v>
      </c>
      <c r="C11" s="40" t="s">
        <v>411</v>
      </c>
      <c r="D11" s="41">
        <v>85685</v>
      </c>
      <c r="E11" s="29">
        <v>1978</v>
      </c>
      <c r="F11" s="29">
        <v>0</v>
      </c>
      <c r="G11" s="29">
        <v>0</v>
      </c>
      <c r="H11" s="29">
        <v>218.12</v>
      </c>
      <c r="I11" s="64">
        <v>310.24</v>
      </c>
      <c r="J11" s="41">
        <v>135130</v>
      </c>
      <c r="K11" s="29">
        <v>0</v>
      </c>
      <c r="L11" s="29">
        <v>0</v>
      </c>
      <c r="M11" s="64">
        <v>142.07</v>
      </c>
      <c r="N11" s="65">
        <f>N8+SUM(D13:I13)-SUM(J13:M13)</f>
        <v>90746.34</v>
      </c>
    </row>
    <row r="12" s="3" customFormat="1" ht="15" spans="1:14">
      <c r="A12" s="30"/>
      <c r="B12" s="31" t="s">
        <v>416</v>
      </c>
      <c r="C12" s="40" t="s">
        <v>414</v>
      </c>
      <c r="D12" s="42">
        <v>43125</v>
      </c>
      <c r="E12" s="34">
        <v>55287.57</v>
      </c>
      <c r="F12" s="34">
        <v>0</v>
      </c>
      <c r="G12" s="34">
        <v>0</v>
      </c>
      <c r="H12" s="34">
        <v>250.79</v>
      </c>
      <c r="I12" s="66">
        <v>134.47</v>
      </c>
      <c r="J12" s="42">
        <v>27200</v>
      </c>
      <c r="K12" s="34">
        <v>0</v>
      </c>
      <c r="L12" s="34">
        <v>0</v>
      </c>
      <c r="M12" s="66">
        <v>36218</v>
      </c>
      <c r="N12" s="67"/>
    </row>
    <row r="13" s="1" customFormat="1" ht="15" spans="1:14">
      <c r="A13" s="35"/>
      <c r="B13" s="36" t="s">
        <v>415</v>
      </c>
      <c r="C13" s="43"/>
      <c r="D13" s="44">
        <f t="shared" ref="D13:M13" si="1">D12+D11</f>
        <v>128810</v>
      </c>
      <c r="E13" s="39">
        <f t="shared" si="1"/>
        <v>57265.57</v>
      </c>
      <c r="F13" s="39">
        <f t="shared" si="1"/>
        <v>0</v>
      </c>
      <c r="G13" s="39">
        <f t="shared" si="1"/>
        <v>0</v>
      </c>
      <c r="H13" s="39">
        <f t="shared" si="1"/>
        <v>468.91</v>
      </c>
      <c r="I13" s="68">
        <f t="shared" si="1"/>
        <v>444.71</v>
      </c>
      <c r="J13" s="44">
        <f t="shared" si="1"/>
        <v>162330</v>
      </c>
      <c r="K13" s="39">
        <f t="shared" si="1"/>
        <v>0</v>
      </c>
      <c r="L13" s="39">
        <f t="shared" si="1"/>
        <v>0</v>
      </c>
      <c r="M13" s="68">
        <f t="shared" si="1"/>
        <v>36360.07</v>
      </c>
      <c r="N13" s="69"/>
    </row>
    <row r="14" s="3" customFormat="1" spans="1:14">
      <c r="A14" s="25">
        <v>5</v>
      </c>
      <c r="B14" s="26" t="s">
        <v>417</v>
      </c>
      <c r="C14" s="40" t="s">
        <v>411</v>
      </c>
      <c r="D14" s="41">
        <v>43000</v>
      </c>
      <c r="E14" s="29">
        <v>0</v>
      </c>
      <c r="F14" s="29">
        <v>0</v>
      </c>
      <c r="G14" s="29">
        <v>0</v>
      </c>
      <c r="H14" s="29">
        <v>53.19</v>
      </c>
      <c r="I14" s="64">
        <v>101.06</v>
      </c>
      <c r="J14" s="41">
        <v>57450</v>
      </c>
      <c r="K14" s="29">
        <v>0</v>
      </c>
      <c r="L14" s="29">
        <v>0</v>
      </c>
      <c r="M14" s="70">
        <v>2879</v>
      </c>
      <c r="N14" s="65">
        <f>N11+SUM(D16:I16)-SUM(J16:M16)</f>
        <v>81897.08</v>
      </c>
    </row>
    <row r="15" s="3" customFormat="1" ht="15" spans="1:14">
      <c r="A15" s="30"/>
      <c r="B15" s="31" t="s">
        <v>418</v>
      </c>
      <c r="C15" s="40" t="s">
        <v>414</v>
      </c>
      <c r="D15" s="42">
        <v>67870</v>
      </c>
      <c r="E15" s="34">
        <v>8731</v>
      </c>
      <c r="F15" s="34">
        <v>0</v>
      </c>
      <c r="G15" s="34">
        <v>0</v>
      </c>
      <c r="H15" s="34">
        <v>150.65</v>
      </c>
      <c r="I15" s="66">
        <v>133.84</v>
      </c>
      <c r="J15" s="42">
        <v>66000</v>
      </c>
      <c r="K15" s="34">
        <v>0</v>
      </c>
      <c r="L15" s="34">
        <v>0</v>
      </c>
      <c r="M15" s="71">
        <v>2560</v>
      </c>
      <c r="N15" s="67"/>
    </row>
    <row r="16" s="1" customFormat="1" ht="15" spans="1:14">
      <c r="A16" s="35"/>
      <c r="B16" s="36" t="s">
        <v>415</v>
      </c>
      <c r="C16" s="43"/>
      <c r="D16" s="44">
        <f t="shared" ref="D16:M16" si="2">D14+D15</f>
        <v>110870</v>
      </c>
      <c r="E16" s="39">
        <f t="shared" si="2"/>
        <v>8731</v>
      </c>
      <c r="F16" s="39">
        <f t="shared" si="2"/>
        <v>0</v>
      </c>
      <c r="G16" s="39">
        <f t="shared" si="2"/>
        <v>0</v>
      </c>
      <c r="H16" s="39">
        <f t="shared" si="2"/>
        <v>203.84</v>
      </c>
      <c r="I16" s="68">
        <f t="shared" si="2"/>
        <v>234.9</v>
      </c>
      <c r="J16" s="44">
        <f t="shared" si="2"/>
        <v>123450</v>
      </c>
      <c r="K16" s="39">
        <f t="shared" si="2"/>
        <v>0</v>
      </c>
      <c r="L16" s="39">
        <f t="shared" si="2"/>
        <v>0</v>
      </c>
      <c r="M16" s="72">
        <f t="shared" si="2"/>
        <v>5439</v>
      </c>
      <c r="N16" s="69"/>
    </row>
    <row r="17" s="3" customFormat="1" spans="1:14">
      <c r="A17" s="25">
        <v>6</v>
      </c>
      <c r="B17" s="26" t="s">
        <v>419</v>
      </c>
      <c r="C17" s="40" t="s">
        <v>411</v>
      </c>
      <c r="D17" s="41">
        <v>74000</v>
      </c>
      <c r="E17" s="29">
        <v>5000</v>
      </c>
      <c r="F17" s="29">
        <v>0</v>
      </c>
      <c r="G17" s="29">
        <v>0</v>
      </c>
      <c r="H17" s="29">
        <v>52.11</v>
      </c>
      <c r="I17" s="64">
        <v>43.82</v>
      </c>
      <c r="J17" s="41">
        <v>47400</v>
      </c>
      <c r="K17" s="29">
        <v>0</v>
      </c>
      <c r="L17" s="29">
        <v>0</v>
      </c>
      <c r="M17" s="70">
        <v>226</v>
      </c>
      <c r="N17" s="65">
        <f>N14+SUM(D19:I19)-SUM(J19:M19)</f>
        <v>74413.32</v>
      </c>
    </row>
    <row r="18" s="3" customFormat="1" ht="15" spans="1:14">
      <c r="A18" s="30"/>
      <c r="B18" s="31" t="s">
        <v>419</v>
      </c>
      <c r="C18" s="40" t="s">
        <v>414</v>
      </c>
      <c r="D18" s="42">
        <v>63250</v>
      </c>
      <c r="E18" s="34">
        <v>3150</v>
      </c>
      <c r="F18" s="34">
        <v>0</v>
      </c>
      <c r="G18" s="34">
        <v>0</v>
      </c>
      <c r="H18" s="34">
        <v>144.34</v>
      </c>
      <c r="I18" s="66">
        <v>83.97</v>
      </c>
      <c r="J18" s="42">
        <v>103050</v>
      </c>
      <c r="K18" s="34">
        <v>0</v>
      </c>
      <c r="L18" s="34">
        <v>0</v>
      </c>
      <c r="M18" s="71">
        <v>2532</v>
      </c>
      <c r="N18" s="67"/>
    </row>
    <row r="19" s="1" customFormat="1" ht="15" spans="1:14">
      <c r="A19" s="35"/>
      <c r="B19" s="36" t="s">
        <v>415</v>
      </c>
      <c r="C19" s="43"/>
      <c r="D19" s="45">
        <f t="shared" ref="D19:M19" si="3">D18+D17</f>
        <v>137250</v>
      </c>
      <c r="E19" s="46">
        <f t="shared" si="3"/>
        <v>8150</v>
      </c>
      <c r="F19" s="46">
        <f t="shared" si="3"/>
        <v>0</v>
      </c>
      <c r="G19" s="46">
        <f t="shared" si="3"/>
        <v>0</v>
      </c>
      <c r="H19" s="46">
        <f t="shared" si="3"/>
        <v>196.45</v>
      </c>
      <c r="I19" s="73">
        <f t="shared" si="3"/>
        <v>127.79</v>
      </c>
      <c r="J19" s="45">
        <f t="shared" si="3"/>
        <v>150450</v>
      </c>
      <c r="K19" s="46">
        <f t="shared" si="3"/>
        <v>0</v>
      </c>
      <c r="L19" s="46">
        <f t="shared" si="3"/>
        <v>0</v>
      </c>
      <c r="M19" s="74">
        <f t="shared" si="3"/>
        <v>2758</v>
      </c>
      <c r="N19" s="69"/>
    </row>
    <row r="20" s="3" customFormat="1" spans="1:14">
      <c r="A20" s="25">
        <v>7</v>
      </c>
      <c r="B20" s="26" t="s">
        <v>420</v>
      </c>
      <c r="C20" s="40" t="s">
        <v>411</v>
      </c>
      <c r="D20" s="41">
        <v>13760</v>
      </c>
      <c r="E20" s="29">
        <v>22897</v>
      </c>
      <c r="F20" s="29">
        <v>0</v>
      </c>
      <c r="G20" s="29">
        <v>6749.5</v>
      </c>
      <c r="H20" s="29">
        <v>107.94</v>
      </c>
      <c r="I20" s="64">
        <v>113.66</v>
      </c>
      <c r="J20" s="41">
        <v>11500</v>
      </c>
      <c r="K20" s="29">
        <v>0</v>
      </c>
      <c r="L20" s="29">
        <v>5432.5</v>
      </c>
      <c r="M20" s="70">
        <v>10853.5</v>
      </c>
      <c r="N20" s="65">
        <f>N17+SUM(D22:I22)-SUM(J22:M22)</f>
        <v>85156.92</v>
      </c>
    </row>
    <row r="21" s="3" customFormat="1" ht="15" spans="1:14">
      <c r="A21" s="30"/>
      <c r="B21" s="31" t="s">
        <v>420</v>
      </c>
      <c r="C21" s="40" t="s">
        <v>414</v>
      </c>
      <c r="D21" s="42">
        <v>108200</v>
      </c>
      <c r="E21" s="34">
        <v>5930</v>
      </c>
      <c r="F21" s="34">
        <v>3000</v>
      </c>
      <c r="G21" s="34">
        <v>1900</v>
      </c>
      <c r="H21" s="34">
        <v>299.44</v>
      </c>
      <c r="I21" s="66">
        <v>43.26</v>
      </c>
      <c r="J21" s="42">
        <v>108700</v>
      </c>
      <c r="K21" s="34">
        <v>3000</v>
      </c>
      <c r="L21" s="34">
        <v>3668.2</v>
      </c>
      <c r="M21" s="71">
        <v>9103</v>
      </c>
      <c r="N21" s="67"/>
    </row>
    <row r="22" s="1" customFormat="1" ht="15" spans="1:14">
      <c r="A22" s="35"/>
      <c r="B22" s="36" t="s">
        <v>415</v>
      </c>
      <c r="C22" s="43"/>
      <c r="D22" s="44">
        <f t="shared" ref="D22:M22" si="4">D21+D20</f>
        <v>121960</v>
      </c>
      <c r="E22" s="39">
        <f t="shared" si="4"/>
        <v>28827</v>
      </c>
      <c r="F22" s="39">
        <f t="shared" si="4"/>
        <v>3000</v>
      </c>
      <c r="G22" s="39">
        <f t="shared" si="4"/>
        <v>8649.5</v>
      </c>
      <c r="H22" s="39">
        <f t="shared" si="4"/>
        <v>407.38</v>
      </c>
      <c r="I22" s="68">
        <f t="shared" si="4"/>
        <v>156.92</v>
      </c>
      <c r="J22" s="44">
        <f t="shared" si="4"/>
        <v>120200</v>
      </c>
      <c r="K22" s="39">
        <f t="shared" si="4"/>
        <v>3000</v>
      </c>
      <c r="L22" s="39">
        <f t="shared" si="4"/>
        <v>9100.7</v>
      </c>
      <c r="M22" s="72">
        <f t="shared" si="4"/>
        <v>19956.5</v>
      </c>
      <c r="N22" s="69"/>
    </row>
    <row r="23" s="3" customFormat="1" spans="1:14">
      <c r="A23" s="25">
        <v>8</v>
      </c>
      <c r="B23" s="26" t="s">
        <v>421</v>
      </c>
      <c r="C23" s="40" t="s">
        <v>411</v>
      </c>
      <c r="D23" s="41">
        <v>103500</v>
      </c>
      <c r="E23" s="29">
        <v>100</v>
      </c>
      <c r="F23" s="29">
        <v>0</v>
      </c>
      <c r="G23" s="29">
        <v>2000</v>
      </c>
      <c r="H23" s="29">
        <v>80.52</v>
      </c>
      <c r="I23" s="64">
        <v>21.43</v>
      </c>
      <c r="J23" s="41">
        <v>119900</v>
      </c>
      <c r="K23" s="29">
        <v>0</v>
      </c>
      <c r="L23" s="29">
        <v>400</v>
      </c>
      <c r="M23" s="70">
        <v>254</v>
      </c>
      <c r="N23" s="65">
        <f>N20+SUM(D25:I25)-SUM(J25:M25)</f>
        <v>87686.34</v>
      </c>
    </row>
    <row r="24" s="3" customFormat="1" ht="15" spans="1:14">
      <c r="A24" s="30"/>
      <c r="B24" s="31" t="s">
        <v>421</v>
      </c>
      <c r="C24" s="40" t="s">
        <v>414</v>
      </c>
      <c r="D24" s="42">
        <v>19100</v>
      </c>
      <c r="E24" s="34">
        <v>2300</v>
      </c>
      <c r="F24" s="34">
        <v>3000</v>
      </c>
      <c r="G24" s="34">
        <v>3000</v>
      </c>
      <c r="H24" s="34">
        <v>101.89</v>
      </c>
      <c r="I24" s="66">
        <v>24.58</v>
      </c>
      <c r="J24" s="42">
        <v>5100</v>
      </c>
      <c r="K24" s="34">
        <v>0</v>
      </c>
      <c r="L24" s="34">
        <v>5000</v>
      </c>
      <c r="M24" s="71">
        <v>45</v>
      </c>
      <c r="N24" s="67"/>
    </row>
    <row r="25" s="1" customFormat="1" ht="15" spans="1:14">
      <c r="A25" s="35"/>
      <c r="B25" s="36" t="s">
        <v>415</v>
      </c>
      <c r="C25" s="43"/>
      <c r="D25" s="44">
        <f t="shared" ref="D25:M25" si="5">D24+D23</f>
        <v>122600</v>
      </c>
      <c r="E25" s="39">
        <f t="shared" si="5"/>
        <v>2400</v>
      </c>
      <c r="F25" s="39">
        <f t="shared" si="5"/>
        <v>3000</v>
      </c>
      <c r="G25" s="39">
        <f t="shared" si="5"/>
        <v>5000</v>
      </c>
      <c r="H25" s="39">
        <f t="shared" si="5"/>
        <v>182.41</v>
      </c>
      <c r="I25" s="68">
        <f t="shared" si="5"/>
        <v>46.01</v>
      </c>
      <c r="J25" s="44">
        <f t="shared" si="5"/>
        <v>125000</v>
      </c>
      <c r="K25" s="39">
        <f t="shared" si="5"/>
        <v>0</v>
      </c>
      <c r="L25" s="39">
        <f t="shared" si="5"/>
        <v>5400</v>
      </c>
      <c r="M25" s="72">
        <f t="shared" si="5"/>
        <v>299</v>
      </c>
      <c r="N25" s="69"/>
    </row>
    <row r="26" s="3" customFormat="1" spans="1:14">
      <c r="A26" s="25">
        <v>9</v>
      </c>
      <c r="B26" s="26" t="s">
        <v>422</v>
      </c>
      <c r="C26" s="40" t="s">
        <v>411</v>
      </c>
      <c r="D26" s="41">
        <v>199300</v>
      </c>
      <c r="E26" s="29">
        <v>0</v>
      </c>
      <c r="F26" s="29">
        <v>0</v>
      </c>
      <c r="G26" s="29">
        <v>0</v>
      </c>
      <c r="H26" s="29">
        <v>60.48</v>
      </c>
      <c r="I26" s="64">
        <v>25.74</v>
      </c>
      <c r="J26" s="41">
        <v>127550</v>
      </c>
      <c r="K26" s="29">
        <v>3000</v>
      </c>
      <c r="L26" s="29">
        <v>0</v>
      </c>
      <c r="M26" s="70">
        <v>947.5</v>
      </c>
      <c r="N26" s="65">
        <f>N23+SUM(D28:I28)-SUM(J28:M28)</f>
        <v>106508.14</v>
      </c>
    </row>
    <row r="27" s="3" customFormat="1" ht="15" spans="1:14">
      <c r="A27" s="30"/>
      <c r="B27" s="31" t="s">
        <v>422</v>
      </c>
      <c r="C27" s="40" t="s">
        <v>414</v>
      </c>
      <c r="D27" s="42">
        <v>-35200</v>
      </c>
      <c r="E27" s="34">
        <v>0</v>
      </c>
      <c r="F27" s="34">
        <v>3000</v>
      </c>
      <c r="G27" s="34">
        <v>0</v>
      </c>
      <c r="H27" s="34">
        <v>49.09</v>
      </c>
      <c r="I27" s="66">
        <v>37.89</v>
      </c>
      <c r="J27" s="42">
        <v>16900</v>
      </c>
      <c r="K27" s="34">
        <v>0</v>
      </c>
      <c r="L27" s="34">
        <v>0</v>
      </c>
      <c r="M27" s="71">
        <v>53.9</v>
      </c>
      <c r="N27" s="67"/>
    </row>
    <row r="28" s="1" customFormat="1" ht="15" spans="1:14">
      <c r="A28" s="35"/>
      <c r="B28" s="36" t="s">
        <v>415</v>
      </c>
      <c r="C28" s="43"/>
      <c r="D28" s="44">
        <f t="shared" ref="D28:M28" si="6">D27+D26</f>
        <v>164100</v>
      </c>
      <c r="E28" s="39">
        <f t="shared" si="6"/>
        <v>0</v>
      </c>
      <c r="F28" s="39">
        <f t="shared" si="6"/>
        <v>3000</v>
      </c>
      <c r="G28" s="39">
        <f t="shared" si="6"/>
        <v>0</v>
      </c>
      <c r="H28" s="39">
        <f t="shared" si="6"/>
        <v>109.57</v>
      </c>
      <c r="I28" s="68">
        <f t="shared" si="6"/>
        <v>63.63</v>
      </c>
      <c r="J28" s="44">
        <f t="shared" si="6"/>
        <v>144450</v>
      </c>
      <c r="K28" s="39">
        <f t="shared" si="6"/>
        <v>3000</v>
      </c>
      <c r="L28" s="39">
        <f t="shared" si="6"/>
        <v>0</v>
      </c>
      <c r="M28" s="72">
        <f t="shared" si="6"/>
        <v>1001.4</v>
      </c>
      <c r="N28" s="69"/>
    </row>
    <row r="29" s="3" customFormat="1" ht="15" spans="1:14">
      <c r="A29" s="25">
        <v>10</v>
      </c>
      <c r="B29" s="26" t="s">
        <v>423</v>
      </c>
      <c r="C29" s="40" t="s">
        <v>411</v>
      </c>
      <c r="D29" s="41">
        <v>18900</v>
      </c>
      <c r="E29" s="29">
        <v>0</v>
      </c>
      <c r="F29" s="29">
        <v>0</v>
      </c>
      <c r="G29" s="29">
        <v>0</v>
      </c>
      <c r="H29" s="29">
        <v>958.48</v>
      </c>
      <c r="I29" s="64">
        <v>77.93</v>
      </c>
      <c r="J29" s="41">
        <v>42400</v>
      </c>
      <c r="K29" s="29">
        <v>0</v>
      </c>
      <c r="L29" s="29">
        <v>0</v>
      </c>
      <c r="M29" s="70">
        <v>26</v>
      </c>
      <c r="N29" s="65">
        <f>N26+SUM(D32:I32)-SUM(J32:M32)</f>
        <v>148398.61</v>
      </c>
    </row>
    <row r="30" s="3" customFormat="1" ht="15" spans="1:14">
      <c r="A30" s="47"/>
      <c r="B30" s="26" t="s">
        <v>423</v>
      </c>
      <c r="C30" s="40" t="s">
        <v>414</v>
      </c>
      <c r="D30" s="42">
        <v>127100</v>
      </c>
      <c r="E30" s="34">
        <v>10000</v>
      </c>
      <c r="F30" s="34">
        <v>0</v>
      </c>
      <c r="G30" s="34">
        <v>0</v>
      </c>
      <c r="H30" s="34">
        <v>25.21</v>
      </c>
      <c r="I30" s="66">
        <v>56.78</v>
      </c>
      <c r="J30" s="42">
        <v>110500</v>
      </c>
      <c r="K30" s="34">
        <v>0</v>
      </c>
      <c r="L30" s="34">
        <v>0</v>
      </c>
      <c r="M30" s="71">
        <v>2162</v>
      </c>
      <c r="N30" s="67"/>
    </row>
    <row r="31" s="3" customFormat="1" ht="15" spans="1:14">
      <c r="A31" s="30"/>
      <c r="B31" s="26" t="s">
        <v>423</v>
      </c>
      <c r="C31" s="40" t="s">
        <v>424</v>
      </c>
      <c r="D31" s="42">
        <v>73150</v>
      </c>
      <c r="E31" s="34">
        <v>8.91</v>
      </c>
      <c r="F31" s="34">
        <v>0</v>
      </c>
      <c r="G31" s="34">
        <v>0</v>
      </c>
      <c r="H31" s="34">
        <v>0</v>
      </c>
      <c r="I31" s="66">
        <v>25.16</v>
      </c>
      <c r="J31" s="42">
        <v>32250</v>
      </c>
      <c r="K31" s="34">
        <v>0</v>
      </c>
      <c r="L31" s="34">
        <v>0</v>
      </c>
      <c r="M31" s="71">
        <v>1074</v>
      </c>
      <c r="N31" s="67"/>
    </row>
    <row r="32" s="1" customFormat="1" ht="15" spans="1:14">
      <c r="A32" s="35"/>
      <c r="B32" s="36" t="s">
        <v>425</v>
      </c>
      <c r="C32" s="43"/>
      <c r="D32" s="44">
        <f t="shared" ref="D32:M32" si="7">D31+D29+D30</f>
        <v>219150</v>
      </c>
      <c r="E32" s="39">
        <f t="shared" si="7"/>
        <v>10008.91</v>
      </c>
      <c r="F32" s="39">
        <f t="shared" si="7"/>
        <v>0</v>
      </c>
      <c r="G32" s="39">
        <f t="shared" si="7"/>
        <v>0</v>
      </c>
      <c r="H32" s="39">
        <f t="shared" si="7"/>
        <v>983.69</v>
      </c>
      <c r="I32" s="68">
        <f t="shared" si="7"/>
        <v>159.87</v>
      </c>
      <c r="J32" s="44">
        <f t="shared" si="7"/>
        <v>185150</v>
      </c>
      <c r="K32" s="39">
        <f t="shared" si="7"/>
        <v>0</v>
      </c>
      <c r="L32" s="39">
        <f t="shared" si="7"/>
        <v>0</v>
      </c>
      <c r="M32" s="72">
        <f t="shared" si="7"/>
        <v>3262</v>
      </c>
      <c r="N32" s="69"/>
    </row>
    <row r="33" s="3" customFormat="1" ht="15" spans="1:14">
      <c r="A33" s="25">
        <v>11</v>
      </c>
      <c r="B33" s="26" t="s">
        <v>426</v>
      </c>
      <c r="C33" s="40" t="s">
        <v>411</v>
      </c>
      <c r="D33" s="41">
        <v>41800</v>
      </c>
      <c r="E33" s="29">
        <v>0</v>
      </c>
      <c r="F33" s="29">
        <v>0</v>
      </c>
      <c r="G33" s="29">
        <v>0</v>
      </c>
      <c r="H33" s="29">
        <v>34.16</v>
      </c>
      <c r="I33" s="64">
        <v>56.79</v>
      </c>
      <c r="J33" s="41">
        <v>54500</v>
      </c>
      <c r="K33" s="29">
        <v>0</v>
      </c>
      <c r="L33" s="29">
        <v>0</v>
      </c>
      <c r="M33" s="70">
        <v>84</v>
      </c>
      <c r="N33" s="65">
        <f>N29+SUM(D36:I36)-SUM(J36:M36)</f>
        <v>161757.53</v>
      </c>
    </row>
    <row r="34" s="3" customFormat="1" ht="15" spans="1:14">
      <c r="A34" s="47"/>
      <c r="B34" s="26" t="s">
        <v>426</v>
      </c>
      <c r="C34" s="40" t="s">
        <v>414</v>
      </c>
      <c r="D34" s="42">
        <v>84400</v>
      </c>
      <c r="E34" s="34">
        <v>9200</v>
      </c>
      <c r="F34" s="34">
        <v>0</v>
      </c>
      <c r="G34" s="34">
        <v>0</v>
      </c>
      <c r="H34" s="34">
        <v>33.09</v>
      </c>
      <c r="I34" s="66">
        <v>69.26</v>
      </c>
      <c r="J34" s="42">
        <v>90700</v>
      </c>
      <c r="K34" s="34">
        <v>0</v>
      </c>
      <c r="L34" s="34">
        <v>0</v>
      </c>
      <c r="M34" s="71">
        <v>39</v>
      </c>
      <c r="N34" s="67"/>
    </row>
    <row r="35" s="3" customFormat="1" ht="15" spans="1:14">
      <c r="A35" s="30"/>
      <c r="B35" s="26" t="s">
        <v>426</v>
      </c>
      <c r="C35" s="40" t="s">
        <v>424</v>
      </c>
      <c r="D35" s="42">
        <v>81199</v>
      </c>
      <c r="E35" s="34">
        <v>7300</v>
      </c>
      <c r="F35" s="34">
        <v>0</v>
      </c>
      <c r="G35" s="34">
        <v>0</v>
      </c>
      <c r="H35" s="34">
        <v>0</v>
      </c>
      <c r="I35" s="66">
        <v>90.5</v>
      </c>
      <c r="J35" s="42">
        <v>65500</v>
      </c>
      <c r="K35" s="34">
        <v>0</v>
      </c>
      <c r="L35" s="34">
        <v>0</v>
      </c>
      <c r="M35" s="71">
        <v>0.88</v>
      </c>
      <c r="N35" s="67"/>
    </row>
    <row r="36" s="1" customFormat="1" ht="15" spans="1:14">
      <c r="A36" s="35"/>
      <c r="B36" s="36" t="s">
        <v>425</v>
      </c>
      <c r="C36" s="43"/>
      <c r="D36" s="44">
        <f t="shared" ref="D36:M36" si="8">D35+D33+D34</f>
        <v>207399</v>
      </c>
      <c r="E36" s="39">
        <f t="shared" si="8"/>
        <v>16500</v>
      </c>
      <c r="F36" s="39">
        <f t="shared" si="8"/>
        <v>0</v>
      </c>
      <c r="G36" s="39">
        <f t="shared" si="8"/>
        <v>0</v>
      </c>
      <c r="H36" s="39">
        <f t="shared" si="8"/>
        <v>67.25</v>
      </c>
      <c r="I36" s="68">
        <f t="shared" si="8"/>
        <v>216.55</v>
      </c>
      <c r="J36" s="44">
        <f t="shared" si="8"/>
        <v>210700</v>
      </c>
      <c r="K36" s="39">
        <f t="shared" si="8"/>
        <v>0</v>
      </c>
      <c r="L36" s="39">
        <f t="shared" si="8"/>
        <v>0</v>
      </c>
      <c r="M36" s="72">
        <f t="shared" si="8"/>
        <v>123.88</v>
      </c>
      <c r="N36" s="69"/>
    </row>
    <row r="37" s="3" customFormat="1" ht="15" spans="1:14">
      <c r="A37" s="25">
        <v>12</v>
      </c>
      <c r="B37" s="26" t="s">
        <v>427</v>
      </c>
      <c r="C37" s="40" t="s">
        <v>411</v>
      </c>
      <c r="D37" s="41">
        <v>30500</v>
      </c>
      <c r="E37" s="29">
        <v>2250</v>
      </c>
      <c r="F37" s="29">
        <v>0</v>
      </c>
      <c r="G37" s="29">
        <v>0</v>
      </c>
      <c r="H37" s="29">
        <v>95.9</v>
      </c>
      <c r="I37" s="64">
        <v>36.16</v>
      </c>
      <c r="J37" s="41">
        <v>0</v>
      </c>
      <c r="K37" s="29">
        <v>0</v>
      </c>
      <c r="L37" s="29">
        <v>0</v>
      </c>
      <c r="M37" s="70">
        <v>24</v>
      </c>
      <c r="N37" s="65">
        <f>N33+SUM(D40:I40)-SUM(J40:M40)</f>
        <v>160591.47</v>
      </c>
    </row>
    <row r="38" s="3" customFormat="1" ht="15" spans="1:14">
      <c r="A38" s="47"/>
      <c r="B38" s="26" t="s">
        <v>427</v>
      </c>
      <c r="C38" s="40" t="s">
        <v>414</v>
      </c>
      <c r="D38" s="42">
        <v>67500</v>
      </c>
      <c r="E38" s="34">
        <v>0</v>
      </c>
      <c r="F38" s="34">
        <v>0</v>
      </c>
      <c r="G38" s="34">
        <v>0</v>
      </c>
      <c r="H38" s="34">
        <v>32.72</v>
      </c>
      <c r="I38" s="66">
        <v>35.52</v>
      </c>
      <c r="J38" s="42">
        <v>35400</v>
      </c>
      <c r="K38" s="34">
        <v>0</v>
      </c>
      <c r="L38" s="34">
        <v>0</v>
      </c>
      <c r="M38" s="71">
        <v>10017.5</v>
      </c>
      <c r="N38" s="67"/>
    </row>
    <row r="39" s="3" customFormat="1" ht="15" spans="1:14">
      <c r="A39" s="30"/>
      <c r="B39" s="26" t="s">
        <v>427</v>
      </c>
      <c r="C39" s="40" t="s">
        <v>424</v>
      </c>
      <c r="D39" s="42">
        <v>135600</v>
      </c>
      <c r="E39" s="34">
        <v>20000</v>
      </c>
      <c r="F39" s="34">
        <v>0</v>
      </c>
      <c r="G39" s="34">
        <v>0</v>
      </c>
      <c r="H39" s="34">
        <v>0</v>
      </c>
      <c r="I39" s="66">
        <v>54.64</v>
      </c>
      <c r="J39" s="42">
        <v>201800</v>
      </c>
      <c r="K39" s="34">
        <v>0</v>
      </c>
      <c r="L39" s="34">
        <v>0</v>
      </c>
      <c r="M39" s="71">
        <v>10029.5</v>
      </c>
      <c r="N39" s="67"/>
    </row>
    <row r="40" s="1" customFormat="1" ht="15" spans="1:14">
      <c r="A40" s="35"/>
      <c r="B40" s="36" t="s">
        <v>425</v>
      </c>
      <c r="C40" s="43"/>
      <c r="D40" s="44">
        <f t="shared" ref="D40:M40" si="9">D39+D37+D38</f>
        <v>233600</v>
      </c>
      <c r="E40" s="39">
        <f t="shared" si="9"/>
        <v>22250</v>
      </c>
      <c r="F40" s="39">
        <f t="shared" si="9"/>
        <v>0</v>
      </c>
      <c r="G40" s="39">
        <f t="shared" si="9"/>
        <v>0</v>
      </c>
      <c r="H40" s="39">
        <f t="shared" si="9"/>
        <v>128.62</v>
      </c>
      <c r="I40" s="68">
        <f t="shared" si="9"/>
        <v>126.32</v>
      </c>
      <c r="J40" s="44">
        <f t="shared" si="9"/>
        <v>237200</v>
      </c>
      <c r="K40" s="39">
        <f t="shared" si="9"/>
        <v>0</v>
      </c>
      <c r="L40" s="39">
        <f t="shared" si="9"/>
        <v>0</v>
      </c>
      <c r="M40" s="72">
        <f t="shared" si="9"/>
        <v>20071</v>
      </c>
      <c r="N40" s="69"/>
    </row>
    <row r="41" s="3" customFormat="1" ht="15" spans="1:14">
      <c r="A41" s="25">
        <v>13</v>
      </c>
      <c r="B41" s="26" t="s">
        <v>428</v>
      </c>
      <c r="C41" s="40" t="s">
        <v>411</v>
      </c>
      <c r="D41" s="41">
        <v>66400</v>
      </c>
      <c r="E41" s="29">
        <v>0</v>
      </c>
      <c r="F41" s="29">
        <v>0</v>
      </c>
      <c r="G41" s="29">
        <v>0</v>
      </c>
      <c r="H41" s="29">
        <v>73.32</v>
      </c>
      <c r="I41" s="64">
        <v>57.55</v>
      </c>
      <c r="J41" s="41">
        <v>114200</v>
      </c>
      <c r="K41" s="29">
        <v>0</v>
      </c>
      <c r="L41" s="29">
        <v>0</v>
      </c>
      <c r="M41" s="70">
        <v>26</v>
      </c>
      <c r="N41" s="65">
        <f>N37+SUM(D44:I44)-SUM(J44:M44)</f>
        <v>106658.25</v>
      </c>
    </row>
    <row r="42" s="3" customFormat="1" ht="15" spans="1:14">
      <c r="A42" s="47"/>
      <c r="B42" s="26" t="s">
        <v>428</v>
      </c>
      <c r="C42" s="40" t="s">
        <v>414</v>
      </c>
      <c r="D42" s="42">
        <v>40100</v>
      </c>
      <c r="E42" s="34">
        <v>0</v>
      </c>
      <c r="F42" s="34">
        <v>0</v>
      </c>
      <c r="G42" s="34">
        <v>0</v>
      </c>
      <c r="H42" s="34">
        <v>20.46</v>
      </c>
      <c r="I42" s="66">
        <v>7.3</v>
      </c>
      <c r="J42" s="42">
        <v>68700</v>
      </c>
      <c r="K42" s="34">
        <v>0</v>
      </c>
      <c r="L42" s="34">
        <v>0</v>
      </c>
      <c r="M42" s="71">
        <v>11.6</v>
      </c>
      <c r="N42" s="67"/>
    </row>
    <row r="43" s="3" customFormat="1" ht="15" spans="1:14">
      <c r="A43" s="30"/>
      <c r="B43" s="26" t="s">
        <v>428</v>
      </c>
      <c r="C43" s="40" t="s">
        <v>424</v>
      </c>
      <c r="D43" s="42">
        <v>220900</v>
      </c>
      <c r="E43" s="34">
        <v>15100</v>
      </c>
      <c r="F43" s="34">
        <v>0</v>
      </c>
      <c r="G43" s="34">
        <v>0</v>
      </c>
      <c r="H43" s="34">
        <v>0</v>
      </c>
      <c r="I43" s="66">
        <v>122.25</v>
      </c>
      <c r="J43" s="42">
        <v>212200</v>
      </c>
      <c r="K43" s="34">
        <v>0</v>
      </c>
      <c r="L43" s="34">
        <v>0</v>
      </c>
      <c r="M43" s="71">
        <v>1576.5</v>
      </c>
      <c r="N43" s="67"/>
    </row>
    <row r="44" s="1" customFormat="1" ht="15" spans="1:14">
      <c r="A44" s="35"/>
      <c r="B44" s="36" t="s">
        <v>425</v>
      </c>
      <c r="C44" s="43"/>
      <c r="D44" s="44">
        <f t="shared" ref="D44:M44" si="10">D43+D41+D42</f>
        <v>327400</v>
      </c>
      <c r="E44" s="39">
        <f t="shared" si="10"/>
        <v>15100</v>
      </c>
      <c r="F44" s="39">
        <f t="shared" si="10"/>
        <v>0</v>
      </c>
      <c r="G44" s="39">
        <f t="shared" si="10"/>
        <v>0</v>
      </c>
      <c r="H44" s="39">
        <f t="shared" si="10"/>
        <v>93.78</v>
      </c>
      <c r="I44" s="68">
        <f t="shared" si="10"/>
        <v>187.1</v>
      </c>
      <c r="J44" s="44">
        <f t="shared" si="10"/>
        <v>395100</v>
      </c>
      <c r="K44" s="39">
        <f t="shared" si="10"/>
        <v>0</v>
      </c>
      <c r="L44" s="39">
        <f t="shared" si="10"/>
        <v>0</v>
      </c>
      <c r="M44" s="72">
        <f t="shared" si="10"/>
        <v>1614.1</v>
      </c>
      <c r="N44" s="69"/>
    </row>
    <row r="45" s="3" customFormat="1" ht="15" spans="1:14">
      <c r="A45" s="25">
        <v>14</v>
      </c>
      <c r="B45" s="26" t="s">
        <v>429</v>
      </c>
      <c r="C45" s="40" t="s">
        <v>411</v>
      </c>
      <c r="D45" s="41">
        <v>22400</v>
      </c>
      <c r="E45" s="29">
        <v>0</v>
      </c>
      <c r="F45" s="29">
        <v>0</v>
      </c>
      <c r="G45" s="29">
        <v>0</v>
      </c>
      <c r="H45" s="29">
        <v>29.68</v>
      </c>
      <c r="I45" s="64">
        <v>13.17</v>
      </c>
      <c r="J45" s="41">
        <v>63000</v>
      </c>
      <c r="K45" s="29">
        <v>0</v>
      </c>
      <c r="L45" s="29">
        <v>0</v>
      </c>
      <c r="M45" s="70">
        <v>24</v>
      </c>
      <c r="N45" s="65">
        <f>N41+SUM(D48:I48)-SUM(J48:M48)</f>
        <v>121023.73</v>
      </c>
    </row>
    <row r="46" s="3" customFormat="1" ht="15" spans="1:14">
      <c r="A46" s="47"/>
      <c r="B46" s="26" t="s">
        <v>429</v>
      </c>
      <c r="C46" s="40" t="s">
        <v>414</v>
      </c>
      <c r="D46" s="42">
        <v>40000</v>
      </c>
      <c r="E46" s="34">
        <v>12000</v>
      </c>
      <c r="F46" s="34">
        <v>0</v>
      </c>
      <c r="G46" s="34">
        <v>0</v>
      </c>
      <c r="H46" s="34">
        <v>26.47</v>
      </c>
      <c r="I46" s="66">
        <v>0</v>
      </c>
      <c r="J46" s="42">
        <v>58000</v>
      </c>
      <c r="K46" s="34">
        <v>0</v>
      </c>
      <c r="L46" s="34">
        <v>0</v>
      </c>
      <c r="M46" s="71">
        <v>18</v>
      </c>
      <c r="N46" s="67"/>
    </row>
    <row r="47" s="3" customFormat="1" ht="15" spans="1:14">
      <c r="A47" s="30"/>
      <c r="B47" s="26" t="s">
        <v>429</v>
      </c>
      <c r="C47" s="40" t="s">
        <v>424</v>
      </c>
      <c r="D47" s="42">
        <v>281700</v>
      </c>
      <c r="E47" s="34">
        <v>0</v>
      </c>
      <c r="F47" s="34">
        <v>0</v>
      </c>
      <c r="G47" s="34">
        <v>0</v>
      </c>
      <c r="H47" s="34">
        <v>0</v>
      </c>
      <c r="I47" s="66">
        <v>49.16</v>
      </c>
      <c r="J47" s="42">
        <v>220500</v>
      </c>
      <c r="K47" s="34">
        <v>0</v>
      </c>
      <c r="L47" s="34">
        <v>0</v>
      </c>
      <c r="M47" s="71">
        <v>311</v>
      </c>
      <c r="N47" s="67"/>
    </row>
    <row r="48" s="1" customFormat="1" ht="15" spans="1:14">
      <c r="A48" s="35"/>
      <c r="B48" s="36" t="s">
        <v>425</v>
      </c>
      <c r="C48" s="43"/>
      <c r="D48" s="44">
        <f t="shared" ref="D48:M48" si="11">D47+D45+D46</f>
        <v>344100</v>
      </c>
      <c r="E48" s="39">
        <f t="shared" si="11"/>
        <v>12000</v>
      </c>
      <c r="F48" s="39">
        <f t="shared" si="11"/>
        <v>0</v>
      </c>
      <c r="G48" s="39">
        <f t="shared" si="11"/>
        <v>0</v>
      </c>
      <c r="H48" s="39">
        <f t="shared" si="11"/>
        <v>56.15</v>
      </c>
      <c r="I48" s="68">
        <f t="shared" si="11"/>
        <v>62.33</v>
      </c>
      <c r="J48" s="44">
        <f t="shared" si="11"/>
        <v>341500</v>
      </c>
      <c r="K48" s="39">
        <f t="shared" si="11"/>
        <v>0</v>
      </c>
      <c r="L48" s="39">
        <f t="shared" si="11"/>
        <v>0</v>
      </c>
      <c r="M48" s="72">
        <f t="shared" si="11"/>
        <v>353</v>
      </c>
      <c r="N48" s="69"/>
    </row>
    <row r="49" s="3" customFormat="1" ht="15" spans="1:14">
      <c r="A49" s="25">
        <v>15</v>
      </c>
      <c r="B49" s="26" t="s">
        <v>430</v>
      </c>
      <c r="C49" s="48" t="s">
        <v>411</v>
      </c>
      <c r="D49" s="41">
        <v>50600</v>
      </c>
      <c r="E49" s="29">
        <v>1800</v>
      </c>
      <c r="F49" s="29">
        <v>0</v>
      </c>
      <c r="G49" s="29">
        <v>0</v>
      </c>
      <c r="H49" s="29">
        <v>14.65</v>
      </c>
      <c r="I49" s="64">
        <v>21.33</v>
      </c>
      <c r="J49" s="41">
        <v>50700</v>
      </c>
      <c r="K49" s="29">
        <v>0</v>
      </c>
      <c r="L49" s="29">
        <v>0</v>
      </c>
      <c r="M49" s="70">
        <v>18</v>
      </c>
      <c r="N49" s="65">
        <f>N45+SUM(D52:I52)-SUM(J52:M52)</f>
        <v>131219.32</v>
      </c>
    </row>
    <row r="50" s="3" customFormat="1" ht="15" spans="1:14">
      <c r="A50" s="47"/>
      <c r="B50" s="26" t="s">
        <v>430</v>
      </c>
      <c r="C50" s="40" t="s">
        <v>414</v>
      </c>
      <c r="D50" s="42">
        <v>72800</v>
      </c>
      <c r="E50" s="34">
        <v>50000</v>
      </c>
      <c r="F50" s="34">
        <v>0</v>
      </c>
      <c r="G50" s="34">
        <v>0</v>
      </c>
      <c r="H50" s="34">
        <v>49.07</v>
      </c>
      <c r="I50" s="66">
        <v>0</v>
      </c>
      <c r="J50" s="42">
        <v>65800</v>
      </c>
      <c r="K50" s="34">
        <v>0</v>
      </c>
      <c r="L50" s="34">
        <v>0</v>
      </c>
      <c r="M50" s="71">
        <v>10</v>
      </c>
      <c r="N50" s="67"/>
    </row>
    <row r="51" s="3" customFormat="1" ht="15" spans="1:14">
      <c r="A51" s="30"/>
      <c r="B51" s="26" t="s">
        <v>430</v>
      </c>
      <c r="C51" s="40" t="s">
        <v>424</v>
      </c>
      <c r="D51" s="42">
        <v>242600</v>
      </c>
      <c r="E51" s="34">
        <v>15930</v>
      </c>
      <c r="F51" s="34">
        <v>0</v>
      </c>
      <c r="G51" s="34">
        <v>0</v>
      </c>
      <c r="H51" s="34">
        <v>0</v>
      </c>
      <c r="I51" s="66">
        <v>31.71</v>
      </c>
      <c r="J51" s="42">
        <v>293030</v>
      </c>
      <c r="K51" s="34">
        <v>0</v>
      </c>
      <c r="L51" s="34">
        <v>0</v>
      </c>
      <c r="M51" s="71">
        <v>14093.17</v>
      </c>
      <c r="N51" s="67"/>
    </row>
    <row r="52" s="1" customFormat="1" ht="30" customHeight="1" spans="1:14">
      <c r="A52" s="35"/>
      <c r="B52" s="36" t="s">
        <v>425</v>
      </c>
      <c r="C52" s="43"/>
      <c r="D52" s="45">
        <f t="shared" ref="D52:M52" si="12">D51+D49+D50</f>
        <v>366000</v>
      </c>
      <c r="E52" s="46">
        <f t="shared" si="12"/>
        <v>67730</v>
      </c>
      <c r="F52" s="46">
        <f t="shared" si="12"/>
        <v>0</v>
      </c>
      <c r="G52" s="46">
        <f t="shared" si="12"/>
        <v>0</v>
      </c>
      <c r="H52" s="46">
        <f t="shared" si="12"/>
        <v>63.72</v>
      </c>
      <c r="I52" s="73">
        <f t="shared" si="12"/>
        <v>53.04</v>
      </c>
      <c r="J52" s="45">
        <f t="shared" si="12"/>
        <v>409530</v>
      </c>
      <c r="K52" s="46">
        <f t="shared" si="12"/>
        <v>0</v>
      </c>
      <c r="L52" s="46">
        <f t="shared" si="12"/>
        <v>0</v>
      </c>
      <c r="M52" s="74">
        <f t="shared" si="12"/>
        <v>14121.17</v>
      </c>
      <c r="N52" s="69"/>
    </row>
    <row r="53" s="3" customFormat="1" ht="15" spans="1:14">
      <c r="A53" s="25">
        <v>16</v>
      </c>
      <c r="B53" s="26" t="s">
        <v>431</v>
      </c>
      <c r="C53" s="40" t="s">
        <v>411</v>
      </c>
      <c r="D53" s="41">
        <v>100400</v>
      </c>
      <c r="E53" s="29">
        <v>0</v>
      </c>
      <c r="F53" s="29">
        <v>0</v>
      </c>
      <c r="G53" s="29">
        <v>0</v>
      </c>
      <c r="H53" s="29">
        <v>19.19</v>
      </c>
      <c r="I53" s="64">
        <v>7.59</v>
      </c>
      <c r="J53" s="41">
        <v>91700</v>
      </c>
      <c r="K53" s="29">
        <v>0</v>
      </c>
      <c r="L53" s="29">
        <v>0</v>
      </c>
      <c r="M53" s="70">
        <v>24</v>
      </c>
      <c r="N53" s="65">
        <f>N49+SUM(D56:I56)-SUM(J56:M56)</f>
        <v>165520.65</v>
      </c>
    </row>
    <row r="54" s="3" customFormat="1" ht="15" spans="1:14">
      <c r="A54" s="47"/>
      <c r="B54" s="26" t="s">
        <v>431</v>
      </c>
      <c r="C54" s="40" t="s">
        <v>414</v>
      </c>
      <c r="D54" s="42">
        <v>76700</v>
      </c>
      <c r="E54" s="34">
        <v>0</v>
      </c>
      <c r="F54" s="34">
        <v>0</v>
      </c>
      <c r="G54" s="34">
        <v>0</v>
      </c>
      <c r="H54" s="34">
        <v>47.87</v>
      </c>
      <c r="I54" s="66">
        <v>92.08</v>
      </c>
      <c r="J54" s="42">
        <v>54800</v>
      </c>
      <c r="K54" s="34">
        <v>0</v>
      </c>
      <c r="L54" s="34">
        <v>0</v>
      </c>
      <c r="M54" s="71">
        <v>10</v>
      </c>
      <c r="N54" s="67"/>
    </row>
    <row r="55" s="3" customFormat="1" ht="15" spans="1:14">
      <c r="A55" s="30"/>
      <c r="B55" s="26" t="s">
        <v>431</v>
      </c>
      <c r="C55" s="40" t="s">
        <v>424</v>
      </c>
      <c r="D55" s="42">
        <v>248100</v>
      </c>
      <c r="E55" s="34">
        <v>300</v>
      </c>
      <c r="F55" s="34">
        <v>0</v>
      </c>
      <c r="G55" s="34">
        <v>0</v>
      </c>
      <c r="H55" s="34">
        <v>0</v>
      </c>
      <c r="I55" s="66">
        <v>14.39</v>
      </c>
      <c r="J55" s="42">
        <v>244600</v>
      </c>
      <c r="K55" s="34">
        <v>0</v>
      </c>
      <c r="L55" s="34">
        <v>0</v>
      </c>
      <c r="M55" s="71">
        <v>245.79</v>
      </c>
      <c r="N55" s="67"/>
    </row>
    <row r="56" s="1" customFormat="1" ht="30" customHeight="1" spans="1:14">
      <c r="A56" s="35"/>
      <c r="B56" s="36" t="s">
        <v>425</v>
      </c>
      <c r="C56" s="43"/>
      <c r="D56" s="44">
        <f t="shared" ref="D56:M56" si="13">D55+D53+D54</f>
        <v>425200</v>
      </c>
      <c r="E56" s="39">
        <f t="shared" si="13"/>
        <v>300</v>
      </c>
      <c r="F56" s="39">
        <f t="shared" si="13"/>
        <v>0</v>
      </c>
      <c r="G56" s="39">
        <f t="shared" si="13"/>
        <v>0</v>
      </c>
      <c r="H56" s="39">
        <f t="shared" si="13"/>
        <v>67.06</v>
      </c>
      <c r="I56" s="68">
        <f t="shared" si="13"/>
        <v>114.06</v>
      </c>
      <c r="J56" s="44">
        <f t="shared" si="13"/>
        <v>391100</v>
      </c>
      <c r="K56" s="39">
        <f t="shared" si="13"/>
        <v>0</v>
      </c>
      <c r="L56" s="39">
        <f t="shared" si="13"/>
        <v>0</v>
      </c>
      <c r="M56" s="72">
        <f t="shared" si="13"/>
        <v>279.79</v>
      </c>
      <c r="N56" s="69"/>
    </row>
    <row r="57" s="3" customFormat="1" ht="15" spans="1:14">
      <c r="A57" s="25">
        <v>17</v>
      </c>
      <c r="B57" s="26" t="s">
        <v>432</v>
      </c>
      <c r="C57" s="40" t="s">
        <v>411</v>
      </c>
      <c r="D57" s="41">
        <v>72800</v>
      </c>
      <c r="E57" s="29">
        <v>0</v>
      </c>
      <c r="F57" s="29">
        <v>0</v>
      </c>
      <c r="G57" s="29">
        <v>0</v>
      </c>
      <c r="H57" s="29">
        <v>25.36</v>
      </c>
      <c r="I57" s="64">
        <v>1.54</v>
      </c>
      <c r="J57" s="41">
        <v>70000</v>
      </c>
      <c r="K57" s="29">
        <v>0</v>
      </c>
      <c r="L57" s="29">
        <v>0</v>
      </c>
      <c r="M57" s="70">
        <v>24</v>
      </c>
      <c r="N57" s="65">
        <f>N53+SUM(D60:I60)-SUM(J60:M60)</f>
        <v>187357.37</v>
      </c>
    </row>
    <row r="58" s="3" customFormat="1" ht="15" spans="1:14">
      <c r="A58" s="47"/>
      <c r="B58" s="26" t="s">
        <v>432</v>
      </c>
      <c r="C58" s="40" t="s">
        <v>414</v>
      </c>
      <c r="D58" s="42">
        <v>66700</v>
      </c>
      <c r="E58" s="34">
        <v>0</v>
      </c>
      <c r="F58" s="34">
        <v>0</v>
      </c>
      <c r="G58" s="34">
        <v>0</v>
      </c>
      <c r="H58" s="34">
        <v>62.93</v>
      </c>
      <c r="I58" s="66">
        <v>0</v>
      </c>
      <c r="J58" s="42">
        <v>33000</v>
      </c>
      <c r="K58" s="34">
        <v>0</v>
      </c>
      <c r="L58" s="34">
        <v>0</v>
      </c>
      <c r="M58" s="71">
        <v>10</v>
      </c>
      <c r="N58" s="67"/>
    </row>
    <row r="59" s="3" customFormat="1" ht="15" spans="1:14">
      <c r="A59" s="30"/>
      <c r="B59" s="26" t="s">
        <v>432</v>
      </c>
      <c r="C59" s="40" t="s">
        <v>424</v>
      </c>
      <c r="D59" s="42">
        <v>288800</v>
      </c>
      <c r="E59" s="34">
        <v>0</v>
      </c>
      <c r="F59" s="34">
        <v>0</v>
      </c>
      <c r="G59" s="34">
        <v>0</v>
      </c>
      <c r="H59" s="34">
        <v>0</v>
      </c>
      <c r="I59" s="66">
        <v>6.62</v>
      </c>
      <c r="J59" s="42">
        <v>303200</v>
      </c>
      <c r="K59" s="34">
        <v>0</v>
      </c>
      <c r="L59" s="34">
        <v>0</v>
      </c>
      <c r="M59" s="71">
        <v>325.73</v>
      </c>
      <c r="N59" s="67"/>
    </row>
    <row r="60" s="1" customFormat="1" ht="30" customHeight="1" spans="1:14">
      <c r="A60" s="35"/>
      <c r="B60" s="36" t="s">
        <v>425</v>
      </c>
      <c r="C60" s="43"/>
      <c r="D60" s="44">
        <f>D59+D57+D58</f>
        <v>428300</v>
      </c>
      <c r="E60" s="39">
        <f t="shared" ref="D60:M60" si="14">E59+E57+E58</f>
        <v>0</v>
      </c>
      <c r="F60" s="39">
        <f t="shared" si="14"/>
        <v>0</v>
      </c>
      <c r="G60" s="39">
        <f t="shared" si="14"/>
        <v>0</v>
      </c>
      <c r="H60" s="39">
        <f t="shared" si="14"/>
        <v>88.29</v>
      </c>
      <c r="I60" s="68">
        <f t="shared" si="14"/>
        <v>8.16</v>
      </c>
      <c r="J60" s="44">
        <f t="shared" si="14"/>
        <v>406200</v>
      </c>
      <c r="K60" s="39">
        <f t="shared" si="14"/>
        <v>0</v>
      </c>
      <c r="L60" s="39">
        <f t="shared" si="14"/>
        <v>0</v>
      </c>
      <c r="M60" s="72">
        <f>M59+M57+M58</f>
        <v>359.73</v>
      </c>
      <c r="N60" s="69"/>
    </row>
    <row r="61" s="1" customFormat="1" ht="39.95" customHeight="1" spans="1:14">
      <c r="A61" s="49"/>
      <c r="B61" s="50" t="s">
        <v>433</v>
      </c>
      <c r="C61" s="51"/>
      <c r="D61" s="52">
        <f>D6+D7+D10+D13+D16+D19+D22+D25+D32+D28+D36+D60+D40+D44+D48+D52+D56</f>
        <v>3597593</v>
      </c>
      <c r="E61" s="53">
        <f>E6+E7+E10+E13+E16+E19+E22+E25+E32+E28+E36+E60+E40+E44+E48+E52+E56</f>
        <v>301615.48</v>
      </c>
      <c r="F61" s="53">
        <f>F6+F7+F10+F13+F16+F19+F22+F25+F32+F28+F36+F60+F40+F44+F48+F52+F56</f>
        <v>9000</v>
      </c>
      <c r="G61" s="53">
        <f>G6+G7+G10+G13+G16+G19+G22+G25+G32+G28+G36+G60+G40+G44+G48+G52+G56</f>
        <v>13649.5</v>
      </c>
      <c r="H61" s="53">
        <f>H6+H7+H10+H13+H16+H19+H22+H25+H32+H28+H36+H60+H40+H44+H48+H52+H56</f>
        <v>3675.12</v>
      </c>
      <c r="I61" s="75">
        <f>I6+I7+I10+I13+I16+I19+I22+I25+I32+I28+I36+I60+I40+I44+I48+I52+I56</f>
        <v>2499.2</v>
      </c>
      <c r="J61" s="52">
        <f>J6+J7+J10+J13+J16+J19+J22+J25+J32+J28+J36+J60+J40+J44+J48+J52+J56</f>
        <v>3595068</v>
      </c>
      <c r="K61" s="53">
        <f>K6+K7+K10+K13+K16+K19+K22+K25+K32+K28+K36+K60+K40+K44+K48+K52+K56</f>
        <v>6000</v>
      </c>
      <c r="L61" s="53">
        <f>L6+L7+L10+L13+L16+L19+L22+L25+L32+L28+L36+L60+L40+L44+L48+L52+L56</f>
        <v>14500.7</v>
      </c>
      <c r="M61" s="76">
        <f>M6+M7+M10+M13+M16+M19+M22+M25+M32+M28+M36+M60+M40+M44+M48+M52+M56</f>
        <v>125106.23</v>
      </c>
      <c r="N61" s="77">
        <f>SUM(D61:I61)-SUM(J61:M61)</f>
        <v>187357.37</v>
      </c>
    </row>
    <row r="62" s="3" customFormat="1" spans="1:15">
      <c r="A62" s="54"/>
      <c r="B62" s="54"/>
      <c r="C62" s="55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5"/>
    </row>
    <row r="63" s="3" customFormat="1" spans="1:14">
      <c r="A63" s="4"/>
      <c r="B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="3" customFormat="1" spans="1:14">
      <c r="A64" s="4"/>
      <c r="B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="3" customFormat="1" spans="1:14">
      <c r="A65" s="4"/>
      <c r="B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="3" customFormat="1" spans="1:14">
      <c r="A66" s="4"/>
      <c r="B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="3" customFormat="1" spans="1:14">
      <c r="A67" s="4"/>
      <c r="B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="3" customFormat="1" spans="1:14">
      <c r="A68" s="4"/>
      <c r="B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="3" customFormat="1" spans="1:14">
      <c r="A69" s="4"/>
      <c r="B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="3" customFormat="1" spans="1:14">
      <c r="A70" s="4"/>
      <c r="B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="3" customFormat="1" spans="1:14">
      <c r="A71" s="4"/>
      <c r="B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="3" customFormat="1" spans="1:14">
      <c r="A72" s="4"/>
      <c r="B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="3" customFormat="1" spans="1:14">
      <c r="A73" s="4"/>
      <c r="B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="3" customFormat="1" spans="1:14">
      <c r="A74" s="4"/>
      <c r="B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="3" customFormat="1" spans="1:14">
      <c r="A75" s="4"/>
      <c r="B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="3" customFormat="1" spans="1:14">
      <c r="A76" s="4"/>
      <c r="B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="3" customFormat="1" spans="1:14">
      <c r="A77" s="4"/>
      <c r="B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="3" customFormat="1" spans="1:14">
      <c r="A78" s="4"/>
      <c r="B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="3" customFormat="1" spans="1:14">
      <c r="A79" s="4"/>
      <c r="B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="3" customFormat="1" spans="1:14">
      <c r="A80" s="4"/>
      <c r="B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="3" customFormat="1" spans="1:14">
      <c r="A81" s="4"/>
      <c r="B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="3" customFormat="1" spans="1:14">
      <c r="A82" s="4"/>
      <c r="B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="3" customFormat="1" spans="1:14">
      <c r="A83" s="4"/>
      <c r="B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="3" customFormat="1" spans="1:14">
      <c r="A84" s="4"/>
      <c r="B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="3" customFormat="1" spans="1:14">
      <c r="A85" s="4"/>
      <c r="B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="3" customFormat="1" spans="1:14">
      <c r="A86" s="4"/>
      <c r="B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="3" customFormat="1" spans="1:14">
      <c r="A87" s="4"/>
      <c r="B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="3" customFormat="1" spans="1:14">
      <c r="A88" s="4"/>
      <c r="B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="3" customFormat="1" spans="1:14">
      <c r="A89" s="4"/>
      <c r="B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</sheetData>
  <mergeCells count="55">
    <mergeCell ref="A1:N1"/>
    <mergeCell ref="A2:N2"/>
    <mergeCell ref="A3:N3"/>
    <mergeCell ref="D4:I4"/>
    <mergeCell ref="J4:M4"/>
    <mergeCell ref="B10:C10"/>
    <mergeCell ref="B13:C13"/>
    <mergeCell ref="B16:C16"/>
    <mergeCell ref="B19:C19"/>
    <mergeCell ref="B22:C22"/>
    <mergeCell ref="B25:C25"/>
    <mergeCell ref="B28:C28"/>
    <mergeCell ref="B32:C32"/>
    <mergeCell ref="B36:C36"/>
    <mergeCell ref="B40:C40"/>
    <mergeCell ref="B44:C44"/>
    <mergeCell ref="B48:C48"/>
    <mergeCell ref="B52:C52"/>
    <mergeCell ref="B56:C56"/>
    <mergeCell ref="B60:C60"/>
    <mergeCell ref="B61:C61"/>
    <mergeCell ref="A4:A5"/>
    <mergeCell ref="A8:A10"/>
    <mergeCell ref="A11:A13"/>
    <mergeCell ref="A14:A16"/>
    <mergeCell ref="A17:A19"/>
    <mergeCell ref="A20:A22"/>
    <mergeCell ref="A23:A25"/>
    <mergeCell ref="A26:A28"/>
    <mergeCell ref="A29:A32"/>
    <mergeCell ref="A33:A36"/>
    <mergeCell ref="A37:A40"/>
    <mergeCell ref="A41:A44"/>
    <mergeCell ref="A45:A48"/>
    <mergeCell ref="A49:A52"/>
    <mergeCell ref="A53:A56"/>
    <mergeCell ref="A57:A60"/>
    <mergeCell ref="B4:B5"/>
    <mergeCell ref="C4:C5"/>
    <mergeCell ref="N4:N5"/>
    <mergeCell ref="N8:N10"/>
    <mergeCell ref="N11:N13"/>
    <mergeCell ref="N14:N16"/>
    <mergeCell ref="N17:N19"/>
    <mergeCell ref="N20:N22"/>
    <mergeCell ref="N23:N25"/>
    <mergeCell ref="N26:N28"/>
    <mergeCell ref="N29:N32"/>
    <mergeCell ref="N33:N36"/>
    <mergeCell ref="N37:N40"/>
    <mergeCell ref="N41:N44"/>
    <mergeCell ref="N45:N48"/>
    <mergeCell ref="N49:N52"/>
    <mergeCell ref="N53:N56"/>
    <mergeCell ref="N57:N6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2021邮政</vt:lpstr>
      <vt:lpstr>2021农行</vt:lpstr>
      <vt:lpstr>2021支付宝</vt:lpstr>
      <vt:lpstr>三表汇总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34373</cp:lastModifiedBy>
  <dcterms:created xsi:type="dcterms:W3CDTF">2022-08-03T02:24:00Z</dcterms:created>
  <cp:lastPrinted>2022-08-03T02:29:00Z</cp:lastPrinted>
  <dcterms:modified xsi:type="dcterms:W3CDTF">2022-08-03T13:02:33Z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2F731A4C15B54E12A9EB1859FA6AD5C3</vt:lpwstr>
  </property>
  <property fmtid="{D5CDD505-2E9C-101B-9397-08002B2CF9AE}" pid="3" name="KSOProductBuildVer">
    <vt:lpwstr>2052-11.1.0.10361</vt:lpwstr>
  </property>
</Properties>
</file>