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3"/>
  </bookViews>
  <sheets>
    <sheet name="邮政卡2019" sheetId="1" r:id="rId1"/>
    <sheet name="农行卡2019" sheetId="2" r:id="rId2"/>
    <sheet name="支付宝2019" sheetId="3" r:id="rId3"/>
    <sheet name="三表汇总" sheetId="4" r:id="rId4"/>
  </sheets>
  <calcPr calcId="144525"/>
</workbook>
</file>

<file path=xl/sharedStrings.xml><?xml version="1.0" encoding="utf-8"?>
<sst xmlns="http://schemas.openxmlformats.org/spreadsheetml/2006/main" count="1544" uniqueCount="461">
  <si>
    <t>手牵手收支明细(2019年度01月份)                                                     第1张,共1张</t>
  </si>
  <si>
    <t>邮政局公开帐号603326002200070559 沈东焕</t>
  </si>
  <si>
    <r>
      <rPr>
        <sz val="12"/>
        <rFont val="宋体"/>
        <charset val="134"/>
      </rPr>
      <t>日期</t>
    </r>
    <r>
      <rPr>
        <sz val="12"/>
        <rFont val="宋体"/>
        <charset val="134"/>
      </rPr>
      <t xml:space="preserve"> </t>
    </r>
  </si>
  <si>
    <t>明细</t>
  </si>
  <si>
    <t>收入明细</t>
  </si>
  <si>
    <t>支出明细</t>
  </si>
  <si>
    <t>余额</t>
  </si>
  <si>
    <t>助学收入</t>
  </si>
  <si>
    <t>捐款</t>
  </si>
  <si>
    <t>奖学金</t>
  </si>
  <si>
    <t>图书馆</t>
  </si>
  <si>
    <t>利息</t>
  </si>
  <si>
    <t>尾款</t>
  </si>
  <si>
    <t>助学支出</t>
  </si>
  <si>
    <t>奖学金支出</t>
  </si>
  <si>
    <t>图书馆支出</t>
  </si>
  <si>
    <t>其他支出</t>
  </si>
  <si>
    <t>承上年余额</t>
  </si>
  <si>
    <t>19.01.08</t>
  </si>
  <si>
    <t>帐户变动短信业务费</t>
  </si>
  <si>
    <t>本页合计</t>
  </si>
  <si>
    <t>本页止累计(2019年01月份)</t>
  </si>
  <si>
    <t>2005-2019年01月份止总累计</t>
  </si>
  <si>
    <t>手牵手收支明细(2019年度02月份)                                                     第1张,共1张</t>
  </si>
  <si>
    <t>承上月余额</t>
  </si>
  <si>
    <t>19.02.28</t>
  </si>
  <si>
    <t>663#助学款汇入</t>
  </si>
  <si>
    <t>本页止累计(2019年02月份)</t>
  </si>
  <si>
    <t>2005-2019年02月份止总累计</t>
  </si>
  <si>
    <t>手牵手收支明细(2019年度03月份)                                                     第1张,共1张</t>
  </si>
  <si>
    <t>19.03.21</t>
  </si>
  <si>
    <t>利息收入</t>
  </si>
  <si>
    <t>本页止累计(2019年03月份)</t>
  </si>
  <si>
    <t>2005-2019年03月份止总累计</t>
  </si>
  <si>
    <t>手牵手收支明细(2019年度04月份)                                                     第1张,共1张</t>
  </si>
  <si>
    <t>本月未发生</t>
  </si>
  <si>
    <t>本页止累计(2019年04月份)</t>
  </si>
  <si>
    <t>2005-2019年04月份止总累计</t>
  </si>
  <si>
    <t>手牵手收支明细(2019年度05月份)                                                     第1张,共1张</t>
  </si>
  <si>
    <t>19.05.08</t>
  </si>
  <si>
    <t>本页止累计(2019年05月份)</t>
  </si>
  <si>
    <t>2005-2019年05月份止总累计</t>
  </si>
  <si>
    <t>手牵手收支明细(2019年度06月份)                                                     第1张,共1张</t>
  </si>
  <si>
    <t>19.06.08</t>
  </si>
  <si>
    <t>19.06.21</t>
  </si>
  <si>
    <t>本页止累计(2019年06月份)</t>
  </si>
  <si>
    <t>2005-2019年06月份止总累计</t>
  </si>
  <si>
    <t>手牵手收支明细(2019年度07月份)                                                     第1张,共1张</t>
  </si>
  <si>
    <t>19.07.04</t>
  </si>
  <si>
    <t>19.07.08</t>
  </si>
  <si>
    <t>wz245助学款收入</t>
  </si>
  <si>
    <t>本页止累计(2019年07月份)</t>
  </si>
  <si>
    <t>2005-2019年07月份止总累计</t>
  </si>
  <si>
    <t>手牵手收支明细(2019年度08月份)                                                     第1张,共1张</t>
  </si>
  <si>
    <t>19.08.06</t>
  </si>
  <si>
    <t>wz309助学款收入</t>
  </si>
  <si>
    <t>wz245助学款收入（补）</t>
  </si>
  <si>
    <t>19.08.07</t>
  </si>
  <si>
    <t>wz350助学款收入</t>
  </si>
  <si>
    <t>19.08.08</t>
  </si>
  <si>
    <t>wz166，wz273助学款收入</t>
  </si>
  <si>
    <t>wz297助学款收入</t>
  </si>
  <si>
    <t>wz354助学款收入</t>
  </si>
  <si>
    <t>wz326助学款收入</t>
  </si>
  <si>
    <t>wz176，wz177助学款收入</t>
  </si>
  <si>
    <t>wz169助学款收入</t>
  </si>
  <si>
    <t>wz016助学款收入</t>
  </si>
  <si>
    <t>wz261，wz308助学款收入</t>
  </si>
  <si>
    <t>19.08.09</t>
  </si>
  <si>
    <t>wz319，wz323，wz328助学款收入</t>
  </si>
  <si>
    <t>wz296助学款收入</t>
  </si>
  <si>
    <t>wz364助学款收入</t>
  </si>
  <si>
    <t>wz332助学款收入</t>
  </si>
  <si>
    <t>19.08.10</t>
  </si>
  <si>
    <t>wz349助学款收入</t>
  </si>
  <si>
    <t>19.08.12</t>
  </si>
  <si>
    <t>wz196助学款收入</t>
  </si>
  <si>
    <t>19.08.15</t>
  </si>
  <si>
    <t>胡小雁资助款助学款收入</t>
  </si>
  <si>
    <t>19.08.22</t>
  </si>
  <si>
    <t>759助学款收入</t>
  </si>
  <si>
    <t>本页止累计(2019年08月份)</t>
  </si>
  <si>
    <t>2005-2019年08月份止总累计</t>
  </si>
  <si>
    <t>手牵手收支明细(2019年度09月份)                                                     第1张,共1张</t>
  </si>
  <si>
    <t>19.09.07</t>
  </si>
  <si>
    <t>贵州杨冰杰助学款支出</t>
  </si>
  <si>
    <t>贵州顾雪助学款支出</t>
  </si>
  <si>
    <t>贵州况伟助学款支出</t>
  </si>
  <si>
    <t>贵州刘飘助学款支出</t>
  </si>
  <si>
    <t>贵州艾帅助学款支出</t>
  </si>
  <si>
    <t>贵州石民警助学款支出</t>
  </si>
  <si>
    <t>贵州杨鹏助学款支出</t>
  </si>
  <si>
    <t>贵州郝芳助学款支出</t>
  </si>
  <si>
    <t>贵州何垚助学款支出</t>
  </si>
  <si>
    <t>贵州康会助学款支出</t>
  </si>
  <si>
    <t>贵州熊潇助学款支出</t>
  </si>
  <si>
    <t>贵州熊静梅助学款支出</t>
  </si>
  <si>
    <t>贵州杨国正助学款支出</t>
  </si>
  <si>
    <t>贵州文建荣助学款支出</t>
  </si>
  <si>
    <t>贵州张以强助学款支出</t>
  </si>
  <si>
    <t>贵州张雪助学款支出</t>
  </si>
  <si>
    <t>贵州李海助学款支出</t>
  </si>
  <si>
    <t>19.09.08</t>
  </si>
  <si>
    <t>837#助学款收入</t>
  </si>
  <si>
    <t>19.09.21</t>
  </si>
  <si>
    <t>657#李松资助</t>
  </si>
  <si>
    <t>重庆茨竹助学区助学款支出</t>
  </si>
  <si>
    <t>贵州顾新鑫助学款支出</t>
  </si>
  <si>
    <t>贵州艾娜助学款支出</t>
  </si>
  <si>
    <t>贵州杨磊助学款支出</t>
  </si>
  <si>
    <t>本页止累计(2019年09月份)</t>
  </si>
  <si>
    <t>2005-2019年09月份止总累计</t>
  </si>
  <si>
    <t>手牵手收支明细(2019年度10月份)                                                     第1张,共1张</t>
  </si>
  <si>
    <t>19.10.08</t>
  </si>
  <si>
    <t>19.10.10</t>
  </si>
  <si>
    <t>贵州廖勇义助学款支出</t>
  </si>
  <si>
    <t>本页止累计(2019年10月份)</t>
  </si>
  <si>
    <t>2005-2019年10月份止总累计</t>
  </si>
  <si>
    <t>手牵手收支明细(2019年度11月份)                                                     第1张,共1张</t>
  </si>
  <si>
    <t>18.11.08</t>
  </si>
  <si>
    <t>本页止累计(2019年11月份)</t>
  </si>
  <si>
    <t>2005-2019年11月份止总累计</t>
  </si>
  <si>
    <t>手牵手收支明细(2019年度12月份)                                                     第1张,共1张</t>
  </si>
  <si>
    <t>19.12.05</t>
  </si>
  <si>
    <t>19.12.07</t>
  </si>
  <si>
    <t>禾叶露珠捐款四个孤儿</t>
  </si>
  <si>
    <t>19.12.08</t>
  </si>
  <si>
    <t>书乐酒福捐款四个孤儿</t>
  </si>
  <si>
    <t>19.12.21</t>
  </si>
  <si>
    <t>本页止累计(2017年12月份)</t>
  </si>
  <si>
    <t>2005-2018年12月份止总累计</t>
  </si>
  <si>
    <t>2019年邮政卡累计发生额</t>
  </si>
  <si>
    <t>手牵手收支明细(2019年度01月份)                                                     第1页,共1页</t>
  </si>
  <si>
    <t>农业银行公开帐号6228480310068981110  沈东焕</t>
  </si>
  <si>
    <t xml:space="preserve">本月无发生额 </t>
  </si>
  <si>
    <t>手牵手收支明细(2019年度02月份)                                                     第1页,共1页</t>
  </si>
  <si>
    <t>19.02.25</t>
  </si>
  <si>
    <t>贵州顾怀茂助学款支出</t>
  </si>
  <si>
    <t>贵州顾龙海助学款支出</t>
  </si>
  <si>
    <t>贵州康丽琴助学款支出</t>
  </si>
  <si>
    <t>贵州聂婷助学款支出</t>
  </si>
  <si>
    <t>贵州聂航助学款支出</t>
  </si>
  <si>
    <t>手牵手收支明细(2019年度03月份)                                                     第1页,共1页</t>
  </si>
  <si>
    <t>手牵手收支明细(2019年度04月份)                                                     第1页,共1页</t>
  </si>
  <si>
    <t>19.04.17</t>
  </si>
  <si>
    <t>卡年费</t>
  </si>
  <si>
    <t>手牵手收支明细(2019年度05月份)                                                     第1页,共1页</t>
  </si>
  <si>
    <t>手牵手收支明细(2019年度06月份)                                                     第1页,共1页</t>
  </si>
  <si>
    <t>手牵手收支明细(2019年度07月份)                                                     第1页,共1页</t>
  </si>
  <si>
    <t>19.07.16</t>
  </si>
  <si>
    <t>（文清朋友)张秋军资助款</t>
  </si>
  <si>
    <t>手牵手收支明细(2019年度08月份)                                                     第1页,共1页</t>
  </si>
  <si>
    <t>wz278,656助学款收入</t>
  </si>
  <si>
    <t>wz264助学款收入</t>
  </si>
  <si>
    <t>不能忘情资助款</t>
  </si>
  <si>
    <t>wz329助学款收入</t>
  </si>
  <si>
    <t>19.08.11</t>
  </si>
  <si>
    <t>808，812，766（800元）助学款收入</t>
  </si>
  <si>
    <t>836助学款收入</t>
  </si>
  <si>
    <t>19.08.17</t>
  </si>
  <si>
    <t>wz164助学款收入</t>
  </si>
  <si>
    <t>19.08.19</t>
  </si>
  <si>
    <t>754助学款收入</t>
  </si>
  <si>
    <t>wz337,wz357助学款收入</t>
  </si>
  <si>
    <t>19.08.24</t>
  </si>
  <si>
    <t>wz345,wz351,wz355,wz356助学款收入</t>
  </si>
  <si>
    <t>cz663助学款收入</t>
  </si>
  <si>
    <t>19.08.28</t>
  </si>
  <si>
    <t>723，729，764，776，779，782助学款收入</t>
  </si>
  <si>
    <t>手牵手收支明细(2019年度09月份)                                                     第1页,共1页</t>
  </si>
  <si>
    <t>19.09.04</t>
  </si>
  <si>
    <t>861助学款收入</t>
  </si>
  <si>
    <t>867，868助学款收入</t>
  </si>
  <si>
    <t>822助学款收入</t>
  </si>
  <si>
    <t>19.09.05</t>
  </si>
  <si>
    <t>866助学款收入</t>
  </si>
  <si>
    <t>贵州顾明助学款支出</t>
  </si>
  <si>
    <t>19.09.18</t>
  </si>
  <si>
    <t>809助学款收入</t>
  </si>
  <si>
    <t>19.09.19</t>
  </si>
  <si>
    <t>816助学款收入</t>
  </si>
  <si>
    <t>贵州王虎助学款支出</t>
  </si>
  <si>
    <t>19.09.29</t>
  </si>
  <si>
    <t>835助学款收入</t>
  </si>
  <si>
    <t>手牵手收支明细(2019年度10月份)                                                     第1页,共1页</t>
  </si>
  <si>
    <t>贵州聂璐璐助学款支出</t>
  </si>
  <si>
    <t>贵州李家文助学款支出</t>
  </si>
  <si>
    <t>贵州乐园中学助学款支出</t>
  </si>
  <si>
    <t>贵州乐园小学助学款支出</t>
  </si>
  <si>
    <t>贵州阴底乡小平希望小学助学款支出</t>
  </si>
  <si>
    <t>19.10.14</t>
  </si>
  <si>
    <t>贵州乐园中学助学款支出补</t>
  </si>
  <si>
    <t>19.10.18</t>
  </si>
  <si>
    <t>贵州赵海助学款支出</t>
  </si>
  <si>
    <t>手牵手收支明细(2019年度11月份)                                                     第1页,共1页</t>
  </si>
  <si>
    <t>手牵手收支明细(2019年度12月份)                                                     第1页,共1页</t>
  </si>
  <si>
    <t>本页止累计(2019年12月份)</t>
  </si>
  <si>
    <t>2005-2019年12月份止总累计</t>
  </si>
  <si>
    <t>2019年农行卡累计发生额</t>
  </si>
  <si>
    <t>支付宝  sqs_aixin@163.com  姓名：沈东焕 </t>
  </si>
  <si>
    <t>本月无发生额</t>
  </si>
  <si>
    <t>本页止累计(2018年01月份)</t>
  </si>
  <si>
    <t>2017年01月-2018年01月份止总累计</t>
  </si>
  <si>
    <t>手牵手收支明细(2018年度02月份)                                                     第1页,共1页</t>
  </si>
  <si>
    <t>19.02.20</t>
  </si>
  <si>
    <t>贵州顾毓玲助学款支出</t>
  </si>
  <si>
    <t>汇费扣除</t>
  </si>
  <si>
    <t>19.02.21</t>
  </si>
  <si>
    <t>贵州闵正伦助学款支出</t>
  </si>
  <si>
    <t>19.02.24</t>
  </si>
  <si>
    <t>贵州吴松助学款支出</t>
  </si>
  <si>
    <t>贵州陈浩东助学款支出</t>
  </si>
  <si>
    <t>贵州罗艳助学款支出</t>
  </si>
  <si>
    <t>贵州宋家萍助学款支出</t>
  </si>
  <si>
    <t>贵州季阅助学款支出</t>
  </si>
  <si>
    <t>贵州康胜富助学款支出</t>
  </si>
  <si>
    <t>贵州苏琴助学款支出</t>
  </si>
  <si>
    <t>贵州彭选莉助学款支出</t>
  </si>
  <si>
    <t>贵州朱苹助学款支出</t>
  </si>
  <si>
    <t>贵州顾敏敏助学款支出</t>
  </si>
  <si>
    <t>贵州顾贤举助学款支出</t>
  </si>
  <si>
    <t>贵州王洋洋助学款支出</t>
  </si>
  <si>
    <t>贵州杨明健助学款支出</t>
  </si>
  <si>
    <t>贵州杨仕江助学款支出</t>
  </si>
  <si>
    <t>贵州顾敏洁助学款支出</t>
  </si>
  <si>
    <t>贵州吴春助学款支出</t>
  </si>
  <si>
    <t>贵州郭加雪助学款支出</t>
  </si>
  <si>
    <t>贵州康丽助学款支出</t>
  </si>
  <si>
    <t>贵州王玉珍助学款支出</t>
  </si>
  <si>
    <t>贵州谢佳乐助学款支出</t>
  </si>
  <si>
    <t>贵州杨雷助学款支出</t>
  </si>
  <si>
    <t>贵州龙飘助学款支出</t>
  </si>
  <si>
    <t>贵州秦林江助学款支出</t>
  </si>
  <si>
    <t>贵州顾峰佐助学款支出</t>
  </si>
  <si>
    <t>贵州吴东助学款支出</t>
  </si>
  <si>
    <t>贵州顾育琴助学款支出</t>
  </si>
  <si>
    <t>19.02.26</t>
  </si>
  <si>
    <t>749助学款收入</t>
  </si>
  <si>
    <t>814助学款收入</t>
  </si>
  <si>
    <t>2017年01月-2019年02月份止总累计</t>
  </si>
  <si>
    <t>2017年01月-2019年03月份止总累计</t>
  </si>
  <si>
    <t>2017年01月-2019年04月份止总累计</t>
  </si>
  <si>
    <t>2017年01月-2019年05月份止总累计</t>
  </si>
  <si>
    <t>19.06.29</t>
  </si>
  <si>
    <t>wz230,wz265 助学款收入</t>
  </si>
  <si>
    <t>2017年01月-2019年06月份止总累计</t>
  </si>
  <si>
    <t>19.07.06</t>
  </si>
  <si>
    <t>重庆万州走访保险支出（19人）</t>
  </si>
  <si>
    <t>19.07.07</t>
  </si>
  <si>
    <t>wz248助学款收入</t>
  </si>
  <si>
    <t>19.07.18</t>
  </si>
  <si>
    <t>19.07.23</t>
  </si>
  <si>
    <t>wz267助学款收入</t>
  </si>
  <si>
    <t>wz300,wz347助学款收入</t>
  </si>
  <si>
    <t>19.07.24</t>
  </si>
  <si>
    <t>wz360助学款收入</t>
  </si>
  <si>
    <t>19.07.28</t>
  </si>
  <si>
    <t>wz227助学款收入</t>
  </si>
  <si>
    <t>2017年01月-2019年07月份止总累计</t>
  </si>
  <si>
    <t>19.08.04</t>
  </si>
  <si>
    <t>768助学款收入</t>
  </si>
  <si>
    <t>wz012助学款收入</t>
  </si>
  <si>
    <t>674助学款收入</t>
  </si>
  <si>
    <t>wz320助学款收入</t>
  </si>
  <si>
    <t>671助学款收入</t>
  </si>
  <si>
    <t>wz291,wz292,.wz299助学款收入</t>
  </si>
  <si>
    <t>wz256助学款收入</t>
  </si>
  <si>
    <t>wz197,wz219助学款收入</t>
  </si>
  <si>
    <t>wz186,wz187,wz325助学款收入</t>
  </si>
  <si>
    <t>wz174,wz262助学款收入</t>
  </si>
  <si>
    <t>wz163助学款收入</t>
  </si>
  <si>
    <t>wz343,wz344助学款收入</t>
  </si>
  <si>
    <t>wz188,wz268助学款收入</t>
  </si>
  <si>
    <t>653助学款收入</t>
  </si>
  <si>
    <t>wz340,wz341助学款收入</t>
  </si>
  <si>
    <t>wz311,wz342助学款收入</t>
  </si>
  <si>
    <t>wz179助学款收入</t>
  </si>
  <si>
    <t>wz039助学款收入</t>
  </si>
  <si>
    <t>wz220助学款收入</t>
  </si>
  <si>
    <t>662助学款收入</t>
  </si>
  <si>
    <t>wz243助学款收入</t>
  </si>
  <si>
    <t>wz282助学款收入</t>
  </si>
  <si>
    <t>wz234,wz235助学款收入</t>
  </si>
  <si>
    <t>652，667,wz286,173助学款收入</t>
  </si>
  <si>
    <t>wz304,wz324助学款收入</t>
  </si>
  <si>
    <t>wz352助学款收入</t>
  </si>
  <si>
    <t>wz158,wz266助学款收入</t>
  </si>
  <si>
    <t>wz182助学款收入</t>
  </si>
  <si>
    <t>wz361助学款收入</t>
  </si>
  <si>
    <t>wz215,wz279助学款收入</t>
  </si>
  <si>
    <t>wz315,677助学款收入</t>
  </si>
  <si>
    <t>wz334,wz335助学款收入</t>
  </si>
  <si>
    <t>wz327助学款收入</t>
  </si>
  <si>
    <t>wz336助学款收入</t>
  </si>
  <si>
    <t>wz306助学款收入</t>
  </si>
  <si>
    <t>731,733,wz203助学款收入</t>
  </si>
  <si>
    <t>wz310助学款收入</t>
  </si>
  <si>
    <t>wz348助学款收入</t>
  </si>
  <si>
    <t>788,789助学款收入</t>
  </si>
  <si>
    <t>wz272助学款收入</t>
  </si>
  <si>
    <t>wz290,wz338助学款收入</t>
  </si>
  <si>
    <t>wz317,wz318助学款收入</t>
  </si>
  <si>
    <t>wz362助学款收入</t>
  </si>
  <si>
    <t>wz271,660,666助学款收入</t>
  </si>
  <si>
    <t>wz270,wz155,wz295助学款收入</t>
  </si>
  <si>
    <t>wz321助学款收入</t>
  </si>
  <si>
    <t>wz283,wz284助学款收入</t>
  </si>
  <si>
    <t>823助学款收入</t>
  </si>
  <si>
    <t>827助学款收入</t>
  </si>
  <si>
    <t>wz322助学款收入</t>
  </si>
  <si>
    <t>722助学款收入</t>
  </si>
  <si>
    <t>762助学款收入</t>
  </si>
  <si>
    <t>804助学款收入</t>
  </si>
  <si>
    <t>832助学款收入</t>
  </si>
  <si>
    <t>801助学款收入</t>
  </si>
  <si>
    <t>820助学款收入</t>
  </si>
  <si>
    <t>wz269助学款收入</t>
  </si>
  <si>
    <t>745,770助学款收入</t>
  </si>
  <si>
    <t>742助学款收入</t>
  </si>
  <si>
    <t>810助学款收入</t>
  </si>
  <si>
    <t>wz082助学款收入</t>
  </si>
  <si>
    <t>wz218,wz316,wz346助学款收入</t>
  </si>
  <si>
    <t>wz178助学款收入</t>
  </si>
  <si>
    <t>826助学款收入</t>
  </si>
  <si>
    <t>wz353助学款收入</t>
  </si>
  <si>
    <t>wz156,wz259,wz289助学款收入</t>
  </si>
  <si>
    <t>wz226助学款收入</t>
  </si>
  <si>
    <t>wz241,wz280助学款收入</t>
  </si>
  <si>
    <t>795助学款收入</t>
  </si>
  <si>
    <t>766助学款收入</t>
  </si>
  <si>
    <t>wz141助学款收入</t>
  </si>
  <si>
    <t>19.08.13</t>
  </si>
  <si>
    <t>838助学款收入</t>
  </si>
  <si>
    <t>799助学款收入</t>
  </si>
  <si>
    <t>724,777助学款收入</t>
  </si>
  <si>
    <t>819助学款收入</t>
  </si>
  <si>
    <t>831助学款收入</t>
  </si>
  <si>
    <t>730，748，772，773，780，785助学款收入</t>
  </si>
  <si>
    <t>wz238助学款收入</t>
  </si>
  <si>
    <t>701助学款收入</t>
  </si>
  <si>
    <t>651助学款收入</t>
  </si>
  <si>
    <t>19.08.14</t>
  </si>
  <si>
    <t>重庆万州助学支出(万州爱心助学)</t>
  </si>
  <si>
    <t>670助学款收入</t>
  </si>
  <si>
    <t>wz115,wz121助学款收入</t>
  </si>
  <si>
    <t>wz239助学款收入</t>
  </si>
  <si>
    <t>661助学款收入</t>
  </si>
  <si>
    <t>750助学款收入</t>
  </si>
  <si>
    <t>19.08.16</t>
  </si>
  <si>
    <t>wz154助学款收入</t>
  </si>
  <si>
    <t>659助学款收入</t>
  </si>
  <si>
    <t>wz229,wz260,wz242助学款收入</t>
  </si>
  <si>
    <t>19.08.20</t>
  </si>
  <si>
    <t>672,673助学款收入</t>
  </si>
  <si>
    <t>19.08.21</t>
  </si>
  <si>
    <t>wz313助学款收入</t>
  </si>
  <si>
    <t>wz255助学款收入</t>
  </si>
  <si>
    <t>658助学款收入</t>
  </si>
  <si>
    <t>wz246助学款收入</t>
  </si>
  <si>
    <t>19.08.23</t>
  </si>
  <si>
    <t>wz040助学款收入</t>
  </si>
  <si>
    <t>wz175助学款收入</t>
  </si>
  <si>
    <t>wz173助学款收入</t>
  </si>
  <si>
    <t>721助学款收入</t>
  </si>
  <si>
    <t>wz359助学款收入</t>
  </si>
  <si>
    <t>19.08.25</t>
  </si>
  <si>
    <t>网站空间租用费（2个月）</t>
  </si>
  <si>
    <t>wz153王明阳学费</t>
  </si>
  <si>
    <t>重庆万州王明阳学费专款支出</t>
  </si>
  <si>
    <t>796，248助学款收入</t>
  </si>
  <si>
    <t>19.08.29</t>
  </si>
  <si>
    <t>783助学款收入</t>
  </si>
  <si>
    <t>19.08.31</t>
  </si>
  <si>
    <t>云南杨绍青助学款支出</t>
  </si>
  <si>
    <t>753助学款收入</t>
  </si>
  <si>
    <t>2017年01月-2019年08月份止总累计</t>
  </si>
  <si>
    <t>19.09.01</t>
  </si>
  <si>
    <t>19.09.03</t>
  </si>
  <si>
    <t>747助学款收入</t>
  </si>
  <si>
    <t>732助学款收入</t>
  </si>
  <si>
    <t>811助学款收入</t>
  </si>
  <si>
    <t>856助学款收入</t>
  </si>
  <si>
    <t>806助学款收入</t>
  </si>
  <si>
    <t>865苏佳佳助学款收入</t>
  </si>
  <si>
    <t>792，797助学款收入</t>
  </si>
  <si>
    <t>862，863助学款收入</t>
  </si>
  <si>
    <t>19.09.06</t>
  </si>
  <si>
    <t>813助学款收入</t>
  </si>
  <si>
    <t>贵州徐厚濮助学款支出</t>
  </si>
  <si>
    <t>19.09.09</t>
  </si>
  <si>
    <t>790助学款收入</t>
  </si>
  <si>
    <t>19.09.10</t>
  </si>
  <si>
    <t>864助学款收入</t>
  </si>
  <si>
    <t>860助学款收入</t>
  </si>
  <si>
    <t>19.09.14</t>
  </si>
  <si>
    <t>857助学款收入</t>
  </si>
  <si>
    <t>19.09.15</t>
  </si>
  <si>
    <t>741助学款收入</t>
  </si>
  <si>
    <t>19.09.16</t>
  </si>
  <si>
    <t>wz124,wz202助学款收入</t>
  </si>
  <si>
    <t>756助学款收入</t>
  </si>
  <si>
    <t>734,746助学款收入</t>
  </si>
  <si>
    <t>19.09.17</t>
  </si>
  <si>
    <t>735助学款收入</t>
  </si>
  <si>
    <t>wz152助学款收入</t>
  </si>
  <si>
    <t>807助学款收入</t>
  </si>
  <si>
    <t>815助学款收入</t>
  </si>
  <si>
    <t>贵州朱萍助学款支出</t>
  </si>
  <si>
    <t>贵州李敏助学款支出</t>
  </si>
  <si>
    <t>贵州何艳颖助学款支出</t>
  </si>
  <si>
    <t>贵州吴伦芬助学款支出</t>
  </si>
  <si>
    <t>贵州王旭东助学款支出</t>
  </si>
  <si>
    <t>奇奇田园党支部资助款</t>
  </si>
  <si>
    <t>2017年01月-2019年09月份止总累计</t>
  </si>
  <si>
    <t>本页止累计(2018年10月份)</t>
  </si>
  <si>
    <t>2017年01月-2018年10月份止总累计</t>
  </si>
  <si>
    <t>手牵手收支明细(2018年度11月份)                                                     第1页,共1页</t>
  </si>
  <si>
    <t>19.10.07</t>
  </si>
  <si>
    <t>纪家庄张清波资助款</t>
  </si>
  <si>
    <t>陶公岛党员资助款</t>
  </si>
  <si>
    <t>易中禾党支部资助款</t>
  </si>
  <si>
    <t>东钱湖联合党支部资助款</t>
  </si>
  <si>
    <t>钱胡悦庄党支部资助款</t>
  </si>
  <si>
    <t>19.10.09</t>
  </si>
  <si>
    <t>雅戈尔动物园党支部资助款</t>
  </si>
  <si>
    <t>贵州陈艳助学款支出</t>
  </si>
  <si>
    <t>贵州秦路友助学款支出</t>
  </si>
  <si>
    <t>贵州陈成助学款支出</t>
  </si>
  <si>
    <t>贵州金玉镶助学款支出</t>
  </si>
  <si>
    <t>贵州金玉苹助学款支出</t>
  </si>
  <si>
    <t>2017年01月-2019年11月份止总累计</t>
  </si>
  <si>
    <t>19.12.04</t>
  </si>
  <si>
    <t>捐款四个孤儿（明细见清单）</t>
  </si>
  <si>
    <t>重庆茨竹助学款退回651王蓉助学款</t>
  </si>
  <si>
    <t>19.12.09</t>
  </si>
  <si>
    <t>四个孤儿捐款转交顾禹</t>
  </si>
  <si>
    <t>本页止累计(2018年12月份)</t>
  </si>
  <si>
    <t>2017年01月-2018年12月份止总累计</t>
  </si>
  <si>
    <t>2019年支付宝累计发生额</t>
  </si>
  <si>
    <t xml:space="preserve">手牵手收支总表      </t>
  </si>
  <si>
    <t>邮政卡</t>
  </si>
  <si>
    <t>2007.01-12</t>
  </si>
  <si>
    <t>2007.01.12</t>
  </si>
  <si>
    <t>农行卡</t>
  </si>
  <si>
    <t>二卡合计</t>
  </si>
  <si>
    <t>2008.01-12</t>
  </si>
  <si>
    <t>2009.01-12</t>
  </si>
  <si>
    <t>2009.01.12</t>
  </si>
  <si>
    <t>2010.01-12</t>
  </si>
  <si>
    <t>2011.01-12</t>
  </si>
  <si>
    <t>2012.01-12</t>
  </si>
  <si>
    <t>2013.01-12</t>
  </si>
  <si>
    <t>2014.01-12</t>
  </si>
  <si>
    <t>支付宝</t>
  </si>
  <si>
    <t>三账号合计</t>
  </si>
  <si>
    <t>2015.01-12</t>
  </si>
  <si>
    <t>2016.01-12</t>
  </si>
  <si>
    <t>2017.01-12</t>
  </si>
  <si>
    <t>2018.01-12</t>
  </si>
  <si>
    <t>2019.01-12</t>
  </si>
  <si>
    <t>总累计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</si>
</sst>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i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8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20" borderId="7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7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75" applyNumberFormat="0" applyFill="0" applyAlignment="0" applyProtection="0">
      <alignment vertical="center"/>
    </xf>
    <xf numFmtId="0" fontId="16" fillId="0" borderId="7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7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5" borderId="73" applyNumberFormat="0" applyAlignment="0" applyProtection="0">
      <alignment vertical="center"/>
    </xf>
    <xf numFmtId="0" fontId="7" fillId="5" borderId="72" applyNumberFormat="0" applyAlignment="0" applyProtection="0">
      <alignment vertical="center"/>
    </xf>
    <xf numFmtId="0" fontId="11" fillId="18" borderId="7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77" applyNumberFormat="0" applyFill="0" applyAlignment="0" applyProtection="0">
      <alignment vertical="center"/>
    </xf>
    <xf numFmtId="0" fontId="21" fillId="0" borderId="7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2" fontId="3" fillId="0" borderId="12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/>
    <xf numFmtId="2" fontId="3" fillId="0" borderId="17" xfId="0" applyNumberFormat="1" applyFont="1" applyFill="1" applyBorder="1" applyAlignment="1">
      <alignment horizontal="center"/>
    </xf>
    <xf numFmtId="2" fontId="3" fillId="0" borderId="18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2" fontId="3" fillId="0" borderId="20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/>
    <xf numFmtId="2" fontId="3" fillId="0" borderId="22" xfId="0" applyNumberFormat="1" applyFont="1" applyFill="1" applyBorder="1" applyAlignment="1">
      <alignment horizontal="center"/>
    </xf>
    <xf numFmtId="2" fontId="3" fillId="0" borderId="23" xfId="0" applyNumberFormat="1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/>
    <xf numFmtId="2" fontId="3" fillId="0" borderId="3" xfId="0" applyNumberFormat="1" applyFont="1" applyFill="1" applyBorder="1" applyAlignment="1">
      <alignment horizontal="center"/>
    </xf>
    <xf numFmtId="2" fontId="3" fillId="0" borderId="27" xfId="0" applyNumberFormat="1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2" fontId="3" fillId="0" borderId="30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2" fontId="3" fillId="0" borderId="28" xfId="0" applyNumberFormat="1" applyFont="1" applyFill="1" applyBorder="1" applyAlignment="1">
      <alignment horizontal="center"/>
    </xf>
    <xf numFmtId="2" fontId="3" fillId="0" borderId="25" xfId="0" applyNumberFormat="1" applyFont="1" applyFill="1" applyBorder="1" applyAlignment="1">
      <alignment horizontal="center"/>
    </xf>
    <xf numFmtId="176" fontId="3" fillId="0" borderId="34" xfId="0" applyNumberFormat="1" applyFont="1" applyFill="1" applyBorder="1" applyAlignment="1">
      <alignment horizontal="center"/>
    </xf>
    <xf numFmtId="2" fontId="3" fillId="0" borderId="35" xfId="0" applyNumberFormat="1" applyFont="1" applyFill="1" applyBorder="1" applyAlignment="1">
      <alignment horizontal="center"/>
    </xf>
    <xf numFmtId="2" fontId="3" fillId="0" borderId="36" xfId="0" applyNumberFormat="1" applyFont="1" applyFill="1" applyBorder="1" applyAlignment="1">
      <alignment horizontal="center"/>
    </xf>
    <xf numFmtId="2" fontId="3" fillId="0" borderId="37" xfId="0" applyNumberFormat="1" applyFont="1" applyFill="1" applyBorder="1" applyAlignment="1">
      <alignment horizontal="center"/>
    </xf>
    <xf numFmtId="2" fontId="3" fillId="0" borderId="38" xfId="0" applyNumberFormat="1" applyFont="1" applyFill="1" applyBorder="1" applyAlignment="1">
      <alignment horizontal="center"/>
    </xf>
    <xf numFmtId="2" fontId="3" fillId="0" borderId="14" xfId="0" applyNumberFormat="1" applyFont="1" applyFill="1" applyBorder="1" applyAlignment="1">
      <alignment horizontal="center" vertical="center"/>
    </xf>
    <xf numFmtId="2" fontId="3" fillId="0" borderId="39" xfId="0" applyNumberFormat="1" applyFont="1" applyFill="1" applyBorder="1" applyAlignment="1">
      <alignment horizontal="center"/>
    </xf>
    <xf numFmtId="2" fontId="3" fillId="0" borderId="40" xfId="0" applyNumberFormat="1" applyFont="1" applyFill="1" applyBorder="1" applyAlignment="1">
      <alignment horizontal="center" vertical="center"/>
    </xf>
    <xf numFmtId="2" fontId="3" fillId="0" borderId="41" xfId="0" applyNumberFormat="1" applyFont="1" applyFill="1" applyBorder="1" applyAlignment="1">
      <alignment horizontal="center" vertical="center"/>
    </xf>
    <xf numFmtId="2" fontId="3" fillId="0" borderId="42" xfId="0" applyNumberFormat="1" applyFont="1" applyFill="1" applyBorder="1" applyAlignment="1">
      <alignment horizontal="center" vertical="center"/>
    </xf>
    <xf numFmtId="2" fontId="3" fillId="0" borderId="32" xfId="0" applyNumberFormat="1" applyFont="1" applyFill="1" applyBorder="1" applyAlignment="1">
      <alignment horizontal="center"/>
    </xf>
    <xf numFmtId="2" fontId="3" fillId="0" borderId="43" xfId="0" applyNumberFormat="1" applyFont="1" applyFill="1" applyBorder="1" applyAlignment="1">
      <alignment horizontal="center"/>
    </xf>
    <xf numFmtId="2" fontId="3" fillId="0" borderId="33" xfId="0" applyNumberFormat="1" applyFont="1" applyFill="1" applyBorder="1" applyAlignment="1">
      <alignment horizontal="center" vertical="center"/>
    </xf>
    <xf numFmtId="2" fontId="3" fillId="0" borderId="44" xfId="0" applyNumberFormat="1" applyFont="1" applyFill="1" applyBorder="1" applyAlignment="1">
      <alignment horizontal="center" vertical="center"/>
    </xf>
    <xf numFmtId="2" fontId="3" fillId="0" borderId="45" xfId="0" applyNumberFormat="1" applyFont="1" applyFill="1" applyBorder="1" applyAlignment="1">
      <alignment horizontal="center" vertical="center"/>
    </xf>
    <xf numFmtId="176" fontId="4" fillId="2" borderId="4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47" xfId="0" applyFont="1" applyFill="1" applyBorder="1" applyAlignment="1">
      <alignment horizontal="center" vertical="center" shrinkToFit="1"/>
    </xf>
    <xf numFmtId="0" fontId="1" fillId="0" borderId="29" xfId="0" applyFont="1" applyFill="1" applyBorder="1" applyAlignment="1">
      <alignment horizontal="center" vertical="center" shrinkToFit="1"/>
    </xf>
    <xf numFmtId="0" fontId="1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shrinkToFit="1"/>
    </xf>
    <xf numFmtId="0" fontId="3" fillId="0" borderId="1" xfId="0" applyFont="1" applyFill="1" applyBorder="1" applyAlignment="1">
      <alignment horizontal="center" shrinkToFit="1"/>
    </xf>
    <xf numFmtId="2" fontId="3" fillId="0" borderId="48" xfId="0" applyNumberFormat="1" applyFont="1" applyFill="1" applyBorder="1" applyAlignment="1">
      <alignment horizontal="center" shrinkToFit="1"/>
    </xf>
    <xf numFmtId="2" fontId="3" fillId="0" borderId="49" xfId="0" applyNumberFormat="1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 shrinkToFit="1"/>
    </xf>
    <xf numFmtId="14" fontId="3" fillId="0" borderId="21" xfId="0" applyNumberFormat="1" applyFont="1" applyFill="1" applyBorder="1" applyAlignment="1">
      <alignment horizontal="left" vertical="center" shrinkToFit="1"/>
    </xf>
    <xf numFmtId="49" fontId="3" fillId="0" borderId="5" xfId="0" applyNumberFormat="1" applyFont="1" applyFill="1" applyBorder="1" applyAlignment="1">
      <alignment horizontal="left" vertical="center"/>
    </xf>
    <xf numFmtId="2" fontId="3" fillId="0" borderId="22" xfId="0" applyNumberFormat="1" applyFont="1" applyFill="1" applyBorder="1" applyAlignment="1">
      <alignment horizontal="center" vertical="center" shrinkToFit="1"/>
    </xf>
    <xf numFmtId="2" fontId="3" fillId="0" borderId="2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shrinkToFit="1"/>
    </xf>
    <xf numFmtId="0" fontId="3" fillId="0" borderId="50" xfId="0" applyFont="1" applyFill="1" applyBorder="1" applyAlignment="1">
      <alignment horizontal="center" shrinkToFit="1"/>
    </xf>
    <xf numFmtId="2" fontId="3" fillId="0" borderId="3" xfId="0" applyNumberFormat="1" applyFont="1" applyFill="1" applyBorder="1" applyAlignment="1">
      <alignment horizontal="center" shrinkToFit="1"/>
    </xf>
    <xf numFmtId="2" fontId="3" fillId="0" borderId="4" xfId="0" applyNumberFormat="1" applyFont="1" applyFill="1" applyBorder="1" applyAlignment="1">
      <alignment horizontal="center" shrinkToFit="1"/>
    </xf>
    <xf numFmtId="0" fontId="3" fillId="0" borderId="47" xfId="0" applyFont="1" applyFill="1" applyBorder="1" applyAlignment="1">
      <alignment horizontal="center" shrinkToFit="1"/>
    </xf>
    <xf numFmtId="0" fontId="3" fillId="0" borderId="51" xfId="0" applyFont="1" applyFill="1" applyBorder="1" applyAlignment="1">
      <alignment horizontal="center" shrinkToFit="1"/>
    </xf>
    <xf numFmtId="2" fontId="3" fillId="0" borderId="29" xfId="0" applyNumberFormat="1" applyFont="1" applyFill="1" applyBorder="1" applyAlignment="1">
      <alignment horizontal="center" shrinkToFit="1"/>
    </xf>
    <xf numFmtId="2" fontId="3" fillId="0" borderId="30" xfId="0" applyNumberFormat="1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34" xfId="0" applyFont="1" applyFill="1" applyBorder="1" applyAlignment="1">
      <alignment horizontal="center" shrinkToFit="1"/>
    </xf>
    <xf numFmtId="2" fontId="3" fillId="0" borderId="52" xfId="0" applyNumberFormat="1" applyFont="1" applyFill="1" applyBorder="1" applyAlignment="1">
      <alignment horizontal="center" shrinkToFit="1"/>
    </xf>
    <xf numFmtId="2" fontId="3" fillId="0" borderId="53" xfId="0" applyNumberFormat="1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shrinkToFit="1"/>
    </xf>
    <xf numFmtId="14" fontId="3" fillId="0" borderId="21" xfId="0" applyNumberFormat="1" applyFont="1" applyFill="1" applyBorder="1" applyAlignment="1">
      <alignment horizontal="left" shrinkToFit="1"/>
    </xf>
    <xf numFmtId="49" fontId="3" fillId="0" borderId="54" xfId="0" applyNumberFormat="1" applyFont="1" applyFill="1" applyBorder="1" applyAlignment="1">
      <alignment horizontal="left" vertical="center" wrapText="1"/>
    </xf>
    <xf numFmtId="2" fontId="3" fillId="0" borderId="22" xfId="0" applyNumberFormat="1" applyFont="1" applyFill="1" applyBorder="1" applyAlignment="1">
      <alignment horizontal="center" shrinkToFit="1"/>
    </xf>
    <xf numFmtId="2" fontId="3" fillId="0" borderId="23" xfId="0" applyNumberFormat="1" applyFont="1" applyFill="1" applyBorder="1" applyAlignment="1">
      <alignment horizontal="center" shrinkToFit="1"/>
    </xf>
    <xf numFmtId="14" fontId="3" fillId="0" borderId="31" xfId="0" applyNumberFormat="1" applyFont="1" applyFill="1" applyBorder="1" applyAlignment="1">
      <alignment horizontal="left" shrinkToFit="1"/>
    </xf>
    <xf numFmtId="49" fontId="3" fillId="0" borderId="54" xfId="0" applyNumberFormat="1" applyFont="1" applyFill="1" applyBorder="1" applyAlignment="1">
      <alignment horizontal="left" vertical="center"/>
    </xf>
    <xf numFmtId="0" fontId="1" fillId="0" borderId="38" xfId="0" applyFont="1" applyFill="1" applyBorder="1" applyAlignment="1">
      <alignment horizontal="center" vertical="center" shrinkToFit="1"/>
    </xf>
    <xf numFmtId="0" fontId="1" fillId="0" borderId="32" xfId="0" applyFont="1" applyFill="1" applyBorder="1" applyAlignment="1">
      <alignment horizontal="center" vertical="center" shrinkToFit="1"/>
    </xf>
    <xf numFmtId="0" fontId="1" fillId="0" borderId="55" xfId="0" applyFont="1" applyFill="1" applyBorder="1" applyAlignment="1">
      <alignment horizontal="center" vertical="center" shrinkToFit="1"/>
    </xf>
    <xf numFmtId="0" fontId="1" fillId="0" borderId="44" xfId="0" applyFont="1" applyFill="1" applyBorder="1" applyAlignment="1">
      <alignment horizontal="center" vertical="center" shrinkToFit="1"/>
    </xf>
    <xf numFmtId="0" fontId="1" fillId="0" borderId="45" xfId="0" applyFont="1" applyFill="1" applyBorder="1" applyAlignment="1">
      <alignment horizontal="center" vertical="center" shrinkToFit="1"/>
    </xf>
    <xf numFmtId="0" fontId="1" fillId="0" borderId="56" xfId="0" applyFont="1" applyFill="1" applyBorder="1" applyAlignment="1">
      <alignment horizontal="center" vertical="center" shrinkToFit="1"/>
    </xf>
    <xf numFmtId="2" fontId="3" fillId="0" borderId="57" xfId="0" applyNumberFormat="1" applyFont="1" applyFill="1" applyBorder="1" applyAlignment="1">
      <alignment horizontal="center" shrinkToFit="1"/>
    </xf>
    <xf numFmtId="2" fontId="3" fillId="0" borderId="58" xfId="0" applyNumberFormat="1" applyFont="1" applyFill="1" applyBorder="1" applyAlignment="1">
      <alignment horizontal="center" shrinkToFit="1"/>
    </xf>
    <xf numFmtId="176" fontId="3" fillId="0" borderId="59" xfId="0" applyNumberFormat="1" applyFont="1" applyFill="1" applyBorder="1" applyAlignment="1">
      <alignment horizontal="center" shrinkToFit="1"/>
    </xf>
    <xf numFmtId="2" fontId="3" fillId="0" borderId="43" xfId="0" applyNumberFormat="1" applyFont="1" applyFill="1" applyBorder="1" applyAlignment="1">
      <alignment horizontal="center" vertical="center" shrinkToFit="1"/>
    </xf>
    <xf numFmtId="2" fontId="3" fillId="0" borderId="27" xfId="0" applyNumberFormat="1" applyFont="1" applyFill="1" applyBorder="1" applyAlignment="1">
      <alignment horizontal="center" vertical="center" shrinkToFit="1"/>
    </xf>
    <xf numFmtId="2" fontId="3" fillId="0" borderId="54" xfId="0" applyNumberFormat="1" applyFont="1" applyFill="1" applyBorder="1" applyAlignment="1">
      <alignment horizontal="center" vertical="center" shrinkToFit="1"/>
    </xf>
    <xf numFmtId="2" fontId="3" fillId="0" borderId="38" xfId="0" applyNumberFormat="1" applyFont="1" applyFill="1" applyBorder="1" applyAlignment="1">
      <alignment horizontal="center" shrinkToFit="1"/>
    </xf>
    <xf numFmtId="2" fontId="3" fillId="0" borderId="32" xfId="0" applyNumberFormat="1" applyFont="1" applyFill="1" applyBorder="1" applyAlignment="1">
      <alignment horizontal="center" shrinkToFit="1"/>
    </xf>
    <xf numFmtId="2" fontId="3" fillId="0" borderId="55" xfId="0" applyNumberFormat="1" applyFont="1" applyFill="1" applyBorder="1" applyAlignment="1">
      <alignment horizontal="center" shrinkToFit="1"/>
    </xf>
    <xf numFmtId="2" fontId="3" fillId="0" borderId="44" xfId="0" applyNumberFormat="1" applyFont="1" applyFill="1" applyBorder="1" applyAlignment="1">
      <alignment horizontal="center" shrinkToFit="1"/>
    </xf>
    <xf numFmtId="2" fontId="3" fillId="0" borderId="45" xfId="0" applyNumberFormat="1" applyFont="1" applyFill="1" applyBorder="1" applyAlignment="1">
      <alignment horizontal="center" shrinkToFit="1"/>
    </xf>
    <xf numFmtId="2" fontId="3" fillId="0" borderId="60" xfId="0" applyNumberFormat="1" applyFont="1" applyFill="1" applyBorder="1" applyAlignment="1">
      <alignment horizontal="center" shrinkToFit="1"/>
    </xf>
    <xf numFmtId="2" fontId="3" fillId="0" borderId="46" xfId="0" applyNumberFormat="1" applyFont="1" applyFill="1" applyBorder="1" applyAlignment="1">
      <alignment horizontal="center" shrinkToFit="1"/>
    </xf>
    <xf numFmtId="2" fontId="3" fillId="0" borderId="34" xfId="0" applyNumberFormat="1" applyFont="1" applyFill="1" applyBorder="1" applyAlignment="1">
      <alignment horizontal="center" shrinkToFit="1"/>
    </xf>
    <xf numFmtId="2" fontId="3" fillId="0" borderId="43" xfId="0" applyNumberFormat="1" applyFont="1" applyFill="1" applyBorder="1" applyAlignment="1">
      <alignment horizontal="center" shrinkToFit="1"/>
    </xf>
    <xf numFmtId="2" fontId="3" fillId="0" borderId="27" xfId="0" applyNumberFormat="1" applyFont="1" applyFill="1" applyBorder="1" applyAlignment="1">
      <alignment horizontal="center" shrinkToFit="1"/>
    </xf>
    <xf numFmtId="2" fontId="3" fillId="0" borderId="54" xfId="0" applyNumberFormat="1" applyFont="1" applyFill="1" applyBorder="1" applyAlignment="1">
      <alignment horizontal="center" shrinkToFit="1"/>
    </xf>
    <xf numFmtId="0" fontId="3" fillId="0" borderId="5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2" fontId="3" fillId="0" borderId="7" xfId="0" applyNumberFormat="1" applyFont="1" applyFill="1" applyBorder="1" applyAlignment="1">
      <alignment horizontal="center" shrinkToFit="1"/>
    </xf>
    <xf numFmtId="2" fontId="3" fillId="0" borderId="26" xfId="0" applyNumberFormat="1" applyFont="1" applyFill="1" applyBorder="1" applyAlignment="1">
      <alignment horizontal="center" shrinkToFit="1"/>
    </xf>
    <xf numFmtId="2" fontId="3" fillId="0" borderId="12" xfId="0" applyNumberFormat="1" applyFont="1" applyFill="1" applyBorder="1" applyAlignment="1">
      <alignment horizontal="center" shrinkToFit="1"/>
    </xf>
    <xf numFmtId="2" fontId="3" fillId="0" borderId="13" xfId="0" applyNumberFormat="1" applyFont="1" applyFill="1" applyBorder="1" applyAlignment="1">
      <alignment horizontal="center" shrinkToFit="1"/>
    </xf>
    <xf numFmtId="0" fontId="3" fillId="0" borderId="5" xfId="0" applyFont="1" applyFill="1" applyBorder="1" applyAlignment="1">
      <alignment shrinkToFit="1"/>
    </xf>
    <xf numFmtId="0" fontId="3" fillId="0" borderId="60" xfId="0" applyFont="1" applyFill="1" applyBorder="1" applyAlignment="1">
      <alignment horizontal="center" shrinkToFit="1"/>
    </xf>
    <xf numFmtId="0" fontId="3" fillId="0" borderId="59" xfId="0" applyFont="1" applyFill="1" applyBorder="1" applyAlignment="1">
      <alignment shrinkToFit="1"/>
    </xf>
    <xf numFmtId="14" fontId="3" fillId="0" borderId="54" xfId="0" applyNumberFormat="1" applyFont="1" applyFill="1" applyBorder="1" applyAlignment="1">
      <alignment horizontal="left" shrinkToFit="1"/>
    </xf>
    <xf numFmtId="0" fontId="3" fillId="0" borderId="54" xfId="0" applyFont="1" applyFill="1" applyBorder="1" applyAlignment="1">
      <alignment shrinkToFit="1"/>
    </xf>
    <xf numFmtId="0" fontId="3" fillId="0" borderId="55" xfId="0" applyFont="1" applyFill="1" applyBorder="1" applyAlignment="1">
      <alignment horizontal="center" shrinkToFit="1"/>
    </xf>
    <xf numFmtId="0" fontId="3" fillId="0" borderId="61" xfId="0" applyFont="1" applyFill="1" applyBorder="1" applyAlignment="1">
      <alignment horizontal="center" shrinkToFit="1"/>
    </xf>
    <xf numFmtId="2" fontId="3" fillId="0" borderId="62" xfId="0" applyNumberFormat="1" applyFont="1" applyFill="1" applyBorder="1" applyAlignment="1">
      <alignment horizontal="center" shrinkToFit="1"/>
    </xf>
    <xf numFmtId="2" fontId="3" fillId="0" borderId="63" xfId="0" applyNumberFormat="1" applyFont="1" applyFill="1" applyBorder="1" applyAlignment="1">
      <alignment horizontal="center" shrinkToFit="1"/>
    </xf>
    <xf numFmtId="2" fontId="3" fillId="0" borderId="56" xfId="0" applyNumberFormat="1" applyFont="1" applyFill="1" applyBorder="1" applyAlignment="1">
      <alignment horizontal="center" shrinkToFit="1"/>
    </xf>
    <xf numFmtId="2" fontId="3" fillId="0" borderId="25" xfId="0" applyNumberFormat="1" applyFont="1" applyFill="1" applyBorder="1" applyAlignment="1">
      <alignment horizontal="center" shrinkToFit="1"/>
    </xf>
    <xf numFmtId="2" fontId="3" fillId="0" borderId="64" xfId="0" applyNumberFormat="1" applyFont="1" applyFill="1" applyBorder="1" applyAlignment="1">
      <alignment horizontal="center" shrinkToFit="1"/>
    </xf>
    <xf numFmtId="2" fontId="3" fillId="0" borderId="10" xfId="0" applyNumberFormat="1" applyFont="1" applyFill="1" applyBorder="1" applyAlignment="1">
      <alignment horizontal="center" shrinkToFit="1"/>
    </xf>
    <xf numFmtId="2" fontId="3" fillId="0" borderId="9" xfId="0" applyNumberFormat="1" applyFont="1" applyFill="1" applyBorder="1" applyAlignment="1">
      <alignment horizontal="center" shrinkToFit="1"/>
    </xf>
    <xf numFmtId="2" fontId="3" fillId="0" borderId="28" xfId="0" applyNumberFormat="1" applyFont="1" applyFill="1" applyBorder="1" applyAlignment="1">
      <alignment horizontal="center" shrinkToFit="1"/>
    </xf>
    <xf numFmtId="2" fontId="3" fillId="0" borderId="65" xfId="0" applyNumberFormat="1" applyFont="1" applyFill="1" applyBorder="1" applyAlignment="1">
      <alignment horizontal="center" shrinkToFit="1"/>
    </xf>
    <xf numFmtId="2" fontId="3" fillId="0" borderId="66" xfId="0" applyNumberFormat="1" applyFont="1" applyFill="1" applyBorder="1" applyAlignment="1">
      <alignment horizontal="center" shrinkToFit="1"/>
    </xf>
    <xf numFmtId="2" fontId="3" fillId="0" borderId="23" xfId="0" applyNumberFormat="1" applyFont="1" applyFill="1" applyBorder="1" applyAlignment="1">
      <alignment horizontal="left" shrinkToFit="1"/>
    </xf>
    <xf numFmtId="49" fontId="3" fillId="0" borderId="54" xfId="0" applyNumberFormat="1" applyFont="1" applyFill="1" applyBorder="1" applyAlignment="1">
      <alignment horizontal="left" vertical="center" shrinkToFit="1"/>
    </xf>
    <xf numFmtId="0" fontId="1" fillId="0" borderId="60" xfId="0" applyFont="1" applyFill="1" applyBorder="1" applyAlignment="1">
      <alignment horizontal="center" vertical="center" shrinkToFit="1"/>
    </xf>
    <xf numFmtId="14" fontId="3" fillId="0" borderId="5" xfId="0" applyNumberFormat="1" applyFont="1" applyFill="1" applyBorder="1" applyAlignment="1">
      <alignment horizontal="left" shrinkToFit="1"/>
    </xf>
    <xf numFmtId="0" fontId="1" fillId="0" borderId="7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shrinkToFit="1"/>
    </xf>
    <xf numFmtId="0" fontId="3" fillId="0" borderId="19" xfId="0" applyFont="1" applyFill="1" applyBorder="1" applyAlignment="1">
      <alignment horizontal="center" shrinkToFit="1"/>
    </xf>
    <xf numFmtId="49" fontId="3" fillId="0" borderId="21" xfId="0" applyNumberFormat="1" applyFont="1" applyFill="1" applyBorder="1" applyAlignment="1">
      <alignment horizontal="left" vertical="center"/>
    </xf>
    <xf numFmtId="176" fontId="3" fillId="0" borderId="55" xfId="0" applyNumberFormat="1" applyFont="1" applyFill="1" applyBorder="1" applyAlignment="1">
      <alignment horizontal="center" shrinkToFit="1"/>
    </xf>
    <xf numFmtId="2" fontId="3" fillId="0" borderId="50" xfId="0" applyNumberFormat="1" applyFont="1" applyFill="1" applyBorder="1" applyAlignment="1">
      <alignment horizontal="center" shrinkToFit="1"/>
    </xf>
    <xf numFmtId="0" fontId="1" fillId="0" borderId="41" xfId="0" applyFont="1" applyFill="1" applyBorder="1" applyAlignment="1">
      <alignment horizontal="center" vertical="center" shrinkToFit="1"/>
    </xf>
    <xf numFmtId="0" fontId="1" fillId="0" borderId="33" xfId="0" applyFont="1" applyFill="1" applyBorder="1" applyAlignment="1">
      <alignment horizontal="center" vertical="center" shrinkToFit="1"/>
    </xf>
    <xf numFmtId="176" fontId="3" fillId="0" borderId="50" xfId="0" applyNumberFormat="1" applyFont="1" applyFill="1" applyBorder="1" applyAlignment="1">
      <alignment horizontal="center" shrinkToFit="1"/>
    </xf>
    <xf numFmtId="2" fontId="3" fillId="0" borderId="67" xfId="0" applyNumberFormat="1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14" fontId="3" fillId="0" borderId="31" xfId="0" applyNumberFormat="1" applyFont="1" applyFill="1" applyBorder="1" applyAlignment="1">
      <alignment horizontal="left" shrinkToFit="1"/>
    </xf>
    <xf numFmtId="49" fontId="3" fillId="0" borderId="24" xfId="0" applyNumberFormat="1" applyFont="1" applyFill="1" applyBorder="1" applyAlignment="1">
      <alignment horizontal="left" vertical="center"/>
    </xf>
    <xf numFmtId="49" fontId="3" fillId="0" borderId="54" xfId="0" applyNumberFormat="1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center" shrinkToFit="1"/>
    </xf>
    <xf numFmtId="2" fontId="3" fillId="0" borderId="48" xfId="0" applyNumberFormat="1" applyFont="1" applyFill="1" applyBorder="1" applyAlignment="1">
      <alignment horizontal="center" shrinkToFit="1"/>
    </xf>
    <xf numFmtId="2" fontId="3" fillId="0" borderId="49" xfId="0" applyNumberFormat="1" applyFont="1" applyFill="1" applyBorder="1" applyAlignment="1">
      <alignment horizontal="center" shrinkToFit="1"/>
    </xf>
    <xf numFmtId="49" fontId="3" fillId="0" borderId="5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shrinkToFit="1"/>
    </xf>
    <xf numFmtId="2" fontId="3" fillId="0" borderId="57" xfId="0" applyNumberFormat="1" applyFont="1" applyFill="1" applyBorder="1" applyAlignment="1">
      <alignment horizontal="center" shrinkToFit="1"/>
    </xf>
    <xf numFmtId="2" fontId="3" fillId="0" borderId="58" xfId="0" applyNumberFormat="1" applyFont="1" applyFill="1" applyBorder="1" applyAlignment="1">
      <alignment horizontal="center" shrinkToFit="1"/>
    </xf>
    <xf numFmtId="176" fontId="1" fillId="0" borderId="0" xfId="0" applyNumberFormat="1" applyFont="1" applyFill="1" applyBorder="1" applyAlignment="1">
      <alignment shrinkToFit="1"/>
    </xf>
    <xf numFmtId="0" fontId="3" fillId="0" borderId="10" xfId="0" applyFont="1" applyFill="1" applyBorder="1" applyAlignment="1">
      <alignment horizontal="center" shrinkToFit="1"/>
    </xf>
    <xf numFmtId="2" fontId="3" fillId="0" borderId="20" xfId="0" applyNumberFormat="1" applyFont="1" applyFill="1" applyBorder="1" applyAlignment="1">
      <alignment horizontal="center" shrinkToFit="1"/>
    </xf>
    <xf numFmtId="2" fontId="3" fillId="0" borderId="68" xfId="0" applyNumberFormat="1" applyFont="1" applyFill="1" applyBorder="1" applyAlignment="1">
      <alignment horizontal="center" shrinkToFit="1"/>
    </xf>
    <xf numFmtId="2" fontId="3" fillId="0" borderId="69" xfId="0" applyNumberFormat="1" applyFont="1" applyFill="1" applyBorder="1" applyAlignment="1">
      <alignment horizontal="center" shrinkToFit="1"/>
    </xf>
    <xf numFmtId="49" fontId="3" fillId="0" borderId="5" xfId="0" applyNumberFormat="1" applyFont="1" applyFill="1" applyBorder="1" applyAlignment="1">
      <alignment horizontal="left" vertical="center" shrinkToFit="1"/>
    </xf>
    <xf numFmtId="2" fontId="3" fillId="0" borderId="70" xfId="0" applyNumberFormat="1" applyFont="1" applyFill="1" applyBorder="1" applyAlignment="1">
      <alignment horizontal="center" shrinkToFit="1"/>
    </xf>
    <xf numFmtId="0" fontId="3" fillId="0" borderId="67" xfId="0" applyFont="1" applyFill="1" applyBorder="1" applyAlignment="1">
      <alignment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24" xfId="0" applyFont="1" applyFill="1" applyBorder="1" applyAlignment="1">
      <alignment horizontal="center" shrinkToFit="1"/>
    </xf>
    <xf numFmtId="14" fontId="3" fillId="0" borderId="24" xfId="0" applyNumberFormat="1" applyFont="1" applyFill="1" applyBorder="1" applyAlignment="1">
      <alignment horizontal="left" shrinkToFit="1"/>
    </xf>
    <xf numFmtId="14" fontId="3" fillId="0" borderId="59" xfId="0" applyNumberFormat="1" applyFont="1" applyFill="1" applyBorder="1" applyAlignment="1">
      <alignment horizontal="left" shrinkToFit="1"/>
    </xf>
    <xf numFmtId="0" fontId="3" fillId="0" borderId="50" xfId="0" applyFont="1" applyFill="1" applyBorder="1" applyAlignment="1">
      <alignment shrinkToFit="1"/>
    </xf>
    <xf numFmtId="2" fontId="3" fillId="0" borderId="71" xfId="0" applyNumberFormat="1" applyFont="1" applyFill="1" applyBorder="1" applyAlignment="1">
      <alignment horizontal="center" shrinkToFit="1"/>
    </xf>
    <xf numFmtId="2" fontId="3" fillId="0" borderId="39" xfId="0" applyNumberFormat="1" applyFont="1" applyFill="1" applyBorder="1" applyAlignment="1">
      <alignment horizontal="center" shrinkToFit="1"/>
    </xf>
    <xf numFmtId="2" fontId="3" fillId="0" borderId="51" xfId="0" applyNumberFormat="1" applyFont="1" applyFill="1" applyBorder="1" applyAlignment="1">
      <alignment horizontal="center" shrinkToFit="1"/>
    </xf>
    <xf numFmtId="2" fontId="3" fillId="0" borderId="8" xfId="0" applyNumberFormat="1" applyFont="1" applyFill="1" applyBorder="1" applyAlignment="1">
      <alignment horizontal="center" shrinkToFit="1"/>
    </xf>
    <xf numFmtId="2" fontId="3" fillId="0" borderId="33" xfId="0" applyNumberFormat="1" applyFont="1" applyFill="1" applyBorder="1" applyAlignment="1">
      <alignment horizontal="center" shrinkToFit="1"/>
    </xf>
    <xf numFmtId="2" fontId="3" fillId="0" borderId="1" xfId="0" applyNumberFormat="1" applyFont="1" applyFill="1" applyBorder="1" applyAlignment="1">
      <alignment horizontal="center" shrinkToFit="1"/>
    </xf>
    <xf numFmtId="2" fontId="3" fillId="0" borderId="47" xfId="0" applyNumberFormat="1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176" fontId="3" fillId="0" borderId="1" xfId="0" applyNumberFormat="1" applyFont="1" applyFill="1" applyBorder="1" applyAlignment="1">
      <alignment horizontal="center" shrinkToFit="1"/>
    </xf>
    <xf numFmtId="2" fontId="3" fillId="0" borderId="5" xfId="0" applyNumberFormat="1" applyFont="1" applyFill="1" applyBorder="1" applyAlignment="1">
      <alignment horizontal="center" shrinkToFit="1"/>
    </xf>
    <xf numFmtId="0" fontId="3" fillId="0" borderId="59" xfId="0" applyFont="1" applyFill="1" applyBorder="1" applyAlignment="1">
      <alignment horizontal="left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9525</xdr:colOff>
      <xdr:row>0</xdr:row>
      <xdr:rowOff>0</xdr:rowOff>
    </xdr:from>
    <xdr:to>
      <xdr:col>13</xdr:col>
      <xdr:colOff>657225</xdr:colOff>
      <xdr:row>0</xdr:row>
      <xdr:rowOff>0</xdr:rowOff>
    </xdr:to>
    <xdr:sp>
      <xdr:nvSpPr>
        <xdr:cNvPr id="2" name="Line 1"/>
        <xdr:cNvSpPr/>
      </xdr:nvSpPr>
      <xdr:spPr>
        <a:xfrm flipV="1">
          <a:off x="9591675" y="0"/>
          <a:ext cx="6477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9525</xdr:colOff>
      <xdr:row>0</xdr:row>
      <xdr:rowOff>0</xdr:rowOff>
    </xdr:from>
    <xdr:to>
      <xdr:col>9</xdr:col>
      <xdr:colOff>771525</xdr:colOff>
      <xdr:row>0</xdr:row>
      <xdr:rowOff>0</xdr:rowOff>
    </xdr:to>
    <xdr:sp>
      <xdr:nvSpPr>
        <xdr:cNvPr id="2" name="Line 1"/>
        <xdr:cNvSpPr/>
      </xdr:nvSpPr>
      <xdr:spPr>
        <a:xfrm flipV="1">
          <a:off x="6886575" y="0"/>
          <a:ext cx="7620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>
      <xdr:nvSpPr>
        <xdr:cNvPr id="2" name="Line 1"/>
        <xdr:cNvSpPr/>
      </xdr:nvSpPr>
      <xdr:spPr>
        <a:xfrm flipV="1">
          <a:off x="6886575" y="0"/>
          <a:ext cx="7620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9525</xdr:colOff>
      <xdr:row>0</xdr:row>
      <xdr:rowOff>0</xdr:rowOff>
    </xdr:from>
    <xdr:to>
      <xdr:col>13</xdr:col>
      <xdr:colOff>676910</xdr:colOff>
      <xdr:row>0</xdr:row>
      <xdr:rowOff>0</xdr:rowOff>
    </xdr:to>
    <xdr:sp>
      <xdr:nvSpPr>
        <xdr:cNvPr id="2" name="Line 1"/>
        <xdr:cNvSpPr/>
      </xdr:nvSpPr>
      <xdr:spPr>
        <a:xfrm flipV="1">
          <a:off x="9363075" y="0"/>
          <a:ext cx="66738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1"/>
  <sheetViews>
    <sheetView topLeftCell="A163" workbookViewId="0">
      <selection activeCell="C180" sqref="C180"/>
    </sheetView>
  </sheetViews>
  <sheetFormatPr defaultColWidth="9" defaultRowHeight="14.25"/>
  <cols>
    <col min="1" max="1" width="2.875" style="108" customWidth="1"/>
    <col min="2" max="2" width="8.375" style="75" customWidth="1"/>
    <col min="3" max="3" width="28.625" style="75" customWidth="1"/>
    <col min="4" max="4" width="9.125" style="108" customWidth="1"/>
    <col min="5" max="7" width="8.625" style="108" customWidth="1"/>
    <col min="8" max="9" width="6.875" style="108" customWidth="1"/>
    <col min="10" max="10" width="9.375" style="108"/>
    <col min="11" max="12" width="9.375" style="108" customWidth="1"/>
    <col min="13" max="13" width="9" style="108"/>
    <col min="14" max="14" width="8.625" style="108" customWidth="1"/>
    <col min="15" max="16384" width="9" style="108"/>
  </cols>
  <sheetData>
    <row r="1" s="76" customFormat="1" ht="18.75" spans="1:14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="76" customFormat="1" ht="19.5" spans="1:14">
      <c r="A2" s="195" t="s">
        <v>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="74" customFormat="1" ht="15.75" customHeight="1" spans="1:14">
      <c r="A3" s="77"/>
      <c r="B3" s="78" t="s">
        <v>2</v>
      </c>
      <c r="C3" s="78" t="s">
        <v>3</v>
      </c>
      <c r="D3" s="79" t="s">
        <v>4</v>
      </c>
      <c r="E3" s="80"/>
      <c r="F3" s="80"/>
      <c r="G3" s="80"/>
      <c r="H3" s="80"/>
      <c r="I3" s="116"/>
      <c r="J3" s="79" t="s">
        <v>5</v>
      </c>
      <c r="K3" s="80"/>
      <c r="L3" s="80"/>
      <c r="M3" s="117"/>
      <c r="N3" s="118" t="s">
        <v>6</v>
      </c>
    </row>
    <row r="4" s="74" customFormat="1" ht="15" spans="1:14">
      <c r="A4" s="81"/>
      <c r="B4" s="82"/>
      <c r="C4" s="82"/>
      <c r="D4" s="84" t="s">
        <v>7</v>
      </c>
      <c r="E4" s="85" t="s">
        <v>8</v>
      </c>
      <c r="F4" s="85" t="s">
        <v>9</v>
      </c>
      <c r="G4" s="85" t="s">
        <v>10</v>
      </c>
      <c r="H4" s="85" t="s">
        <v>11</v>
      </c>
      <c r="I4" s="119" t="s">
        <v>12</v>
      </c>
      <c r="J4" s="84" t="s">
        <v>13</v>
      </c>
      <c r="K4" s="85" t="s">
        <v>14</v>
      </c>
      <c r="L4" s="85" t="s">
        <v>15</v>
      </c>
      <c r="M4" s="120" t="s">
        <v>16</v>
      </c>
      <c r="N4" s="121"/>
    </row>
    <row r="5" s="75" customFormat="1" customHeight="1" spans="1:14">
      <c r="A5" s="86"/>
      <c r="B5" s="147"/>
      <c r="C5" s="139" t="s">
        <v>17</v>
      </c>
      <c r="D5" s="123"/>
      <c r="E5" s="90"/>
      <c r="F5" s="90"/>
      <c r="G5" s="90"/>
      <c r="H5" s="90"/>
      <c r="I5" s="122"/>
      <c r="J5" s="123"/>
      <c r="K5" s="90"/>
      <c r="L5" s="90"/>
      <c r="M5" s="122"/>
      <c r="N5" s="124">
        <v>127.42</v>
      </c>
    </row>
    <row r="6" s="75" customFormat="1" customHeight="1" spans="1:14">
      <c r="A6" s="109">
        <v>1</v>
      </c>
      <c r="B6" s="148" t="s">
        <v>18</v>
      </c>
      <c r="C6" s="149" t="s">
        <v>19</v>
      </c>
      <c r="D6" s="137"/>
      <c r="E6" s="113"/>
      <c r="F6" s="113"/>
      <c r="G6" s="113"/>
      <c r="H6" s="113"/>
      <c r="I6" s="136"/>
      <c r="J6" s="137"/>
      <c r="K6" s="113"/>
      <c r="L6" s="113"/>
      <c r="M6" s="136">
        <v>2</v>
      </c>
      <c r="N6" s="138">
        <f>N5+D6+E6+F6+G6+H6+I6-J6-K6-L6-M6</f>
        <v>125.42</v>
      </c>
    </row>
    <row r="7" s="75" customFormat="1" customHeight="1" spans="1:14">
      <c r="A7" s="88"/>
      <c r="B7" s="96"/>
      <c r="C7" s="150" t="s">
        <v>20</v>
      </c>
      <c r="D7" s="98">
        <f t="shared" ref="D7:F7" si="0">SUM(D6:D6)</f>
        <v>0</v>
      </c>
      <c r="E7" s="99">
        <f t="shared" si="0"/>
        <v>0</v>
      </c>
      <c r="F7" s="99">
        <f t="shared" si="0"/>
        <v>0</v>
      </c>
      <c r="G7" s="99">
        <f t="shared" ref="G7:L7" si="1">SUM(G6)</f>
        <v>0</v>
      </c>
      <c r="H7" s="99">
        <f t="shared" si="1"/>
        <v>0</v>
      </c>
      <c r="I7" s="129">
        <f t="shared" si="1"/>
        <v>0</v>
      </c>
      <c r="J7" s="98">
        <f t="shared" si="1"/>
        <v>0</v>
      </c>
      <c r="K7" s="99">
        <f t="shared" si="1"/>
        <v>0</v>
      </c>
      <c r="L7" s="99">
        <f t="shared" si="1"/>
        <v>0</v>
      </c>
      <c r="M7" s="129">
        <f>SUM(M6:M6)</f>
        <v>2</v>
      </c>
      <c r="N7" s="130">
        <f>N5+D7+E7+H7+I7-J7-M7</f>
        <v>125.42</v>
      </c>
    </row>
    <row r="8" s="75" customFormat="1" customHeight="1" spans="1:14">
      <c r="A8" s="100"/>
      <c r="B8" s="100"/>
      <c r="C8" s="146" t="s">
        <v>21</v>
      </c>
      <c r="D8" s="141">
        <f t="shared" ref="D8:N8" si="2">D7</f>
        <v>0</v>
      </c>
      <c r="E8" s="142">
        <f t="shared" si="2"/>
        <v>0</v>
      </c>
      <c r="F8" s="142">
        <f t="shared" si="2"/>
        <v>0</v>
      </c>
      <c r="G8" s="142">
        <f t="shared" si="2"/>
        <v>0</v>
      </c>
      <c r="H8" s="142">
        <f t="shared" si="2"/>
        <v>0</v>
      </c>
      <c r="I8" s="133">
        <f t="shared" si="2"/>
        <v>0</v>
      </c>
      <c r="J8" s="102">
        <f t="shared" si="2"/>
        <v>0</v>
      </c>
      <c r="K8" s="153">
        <f t="shared" si="2"/>
        <v>0</v>
      </c>
      <c r="L8" s="153">
        <f t="shared" si="2"/>
        <v>0</v>
      </c>
      <c r="M8" s="154">
        <f t="shared" si="2"/>
        <v>2</v>
      </c>
      <c r="N8" s="133">
        <f t="shared" si="2"/>
        <v>125.42</v>
      </c>
    </row>
    <row r="9" s="75" customFormat="1" customHeight="1" spans="1:14">
      <c r="A9" s="104"/>
      <c r="B9" s="104"/>
      <c r="C9" s="105" t="s">
        <v>22</v>
      </c>
      <c r="D9" s="143">
        <f>1028021+D8</f>
        <v>1028021</v>
      </c>
      <c r="E9" s="156">
        <f>58322+E8</f>
        <v>58322</v>
      </c>
      <c r="F9" s="156">
        <f>3000+F8</f>
        <v>3000</v>
      </c>
      <c r="G9" s="156">
        <f>3900+G8</f>
        <v>3900</v>
      </c>
      <c r="H9" s="156">
        <f>2430.65+H8</f>
        <v>2430.65</v>
      </c>
      <c r="I9" s="135">
        <f>1264.13+I8</f>
        <v>1264.13</v>
      </c>
      <c r="J9" s="156">
        <f>1059638+J8</f>
        <v>1059638</v>
      </c>
      <c r="K9" s="156">
        <f>6000+K8</f>
        <v>6000</v>
      </c>
      <c r="L9" s="156">
        <f>4068.2+L8</f>
        <v>4068.2</v>
      </c>
      <c r="M9" s="156">
        <f>27104.16+M8</f>
        <v>27106.16</v>
      </c>
      <c r="N9" s="135">
        <f>D9+E9+F9+G9+H9+I9-J9-K9-L9-M9</f>
        <v>125.419999999795</v>
      </c>
    </row>
    <row r="10" s="108" customFormat="1" spans="2:3">
      <c r="B10" s="75"/>
      <c r="C10" s="75"/>
    </row>
    <row r="11" s="76" customFormat="1" ht="18.75" spans="1:14">
      <c r="A11" s="195" t="s">
        <v>23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</row>
    <row r="12" s="76" customFormat="1" ht="19.5" spans="1:14">
      <c r="A12" s="195" t="s">
        <v>1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</row>
    <row r="13" s="74" customFormat="1" ht="15.75" customHeight="1" spans="1:14">
      <c r="A13" s="77"/>
      <c r="B13" s="78" t="s">
        <v>2</v>
      </c>
      <c r="C13" s="78" t="s">
        <v>3</v>
      </c>
      <c r="D13" s="79" t="s">
        <v>4</v>
      </c>
      <c r="E13" s="80"/>
      <c r="F13" s="80"/>
      <c r="G13" s="80"/>
      <c r="H13" s="80"/>
      <c r="I13" s="116"/>
      <c r="J13" s="79" t="s">
        <v>5</v>
      </c>
      <c r="K13" s="80"/>
      <c r="L13" s="80"/>
      <c r="M13" s="117"/>
      <c r="N13" s="118" t="s">
        <v>6</v>
      </c>
    </row>
    <row r="14" s="74" customFormat="1" ht="15" spans="1:14">
      <c r="A14" s="81"/>
      <c r="B14" s="82"/>
      <c r="C14" s="83"/>
      <c r="D14" s="84" t="s">
        <v>7</v>
      </c>
      <c r="E14" s="85" t="s">
        <v>8</v>
      </c>
      <c r="F14" s="85" t="s">
        <v>9</v>
      </c>
      <c r="G14" s="85" t="s">
        <v>10</v>
      </c>
      <c r="H14" s="85" t="s">
        <v>11</v>
      </c>
      <c r="I14" s="119" t="s">
        <v>12</v>
      </c>
      <c r="J14" s="166" t="s">
        <v>13</v>
      </c>
      <c r="K14" s="14" t="s">
        <v>14</v>
      </c>
      <c r="L14" s="14" t="s">
        <v>15</v>
      </c>
      <c r="M14" s="173" t="s">
        <v>16</v>
      </c>
      <c r="N14" s="121"/>
    </row>
    <row r="15" s="75" customFormat="1" customHeight="1" spans="1:14">
      <c r="A15" s="86"/>
      <c r="B15" s="87"/>
      <c r="C15" s="88" t="s">
        <v>24</v>
      </c>
      <c r="D15" s="89"/>
      <c r="E15" s="90"/>
      <c r="F15" s="90"/>
      <c r="G15" s="90"/>
      <c r="H15" s="90"/>
      <c r="I15" s="200"/>
      <c r="J15" s="98"/>
      <c r="K15" s="99"/>
      <c r="L15" s="99"/>
      <c r="M15" s="129"/>
      <c r="N15" s="174">
        <f>N9</f>
        <v>125.419999999795</v>
      </c>
    </row>
    <row r="16" s="75" customFormat="1" customHeight="1" spans="1:14">
      <c r="A16" s="109">
        <v>1</v>
      </c>
      <c r="B16" s="110" t="s">
        <v>25</v>
      </c>
      <c r="C16" s="145" t="s">
        <v>26</v>
      </c>
      <c r="D16" s="112"/>
      <c r="E16" s="113"/>
      <c r="F16" s="113"/>
      <c r="G16" s="113"/>
      <c r="H16" s="113"/>
      <c r="I16" s="201"/>
      <c r="J16" s="137"/>
      <c r="K16" s="113"/>
      <c r="L16" s="113"/>
      <c r="M16" s="136"/>
      <c r="N16" s="175">
        <f>N15+D16+E16+H16+I16-J16-M16</f>
        <v>125.419999999795</v>
      </c>
    </row>
    <row r="17" s="75" customFormat="1" customHeight="1" spans="1:14">
      <c r="A17" s="88"/>
      <c r="B17" s="96"/>
      <c r="C17" s="97" t="s">
        <v>20</v>
      </c>
      <c r="D17" s="98">
        <v>600</v>
      </c>
      <c r="E17" s="99">
        <f t="shared" ref="D17:M17" si="3">SUM(E16:E16)</f>
        <v>0</v>
      </c>
      <c r="F17" s="99">
        <f t="shared" si="3"/>
        <v>0</v>
      </c>
      <c r="G17" s="99">
        <f t="shared" si="3"/>
        <v>0</v>
      </c>
      <c r="H17" s="99">
        <f t="shared" si="3"/>
        <v>0</v>
      </c>
      <c r="I17" s="128">
        <f t="shared" si="3"/>
        <v>0</v>
      </c>
      <c r="J17" s="98">
        <f t="shared" si="3"/>
        <v>0</v>
      </c>
      <c r="K17" s="99">
        <f t="shared" si="3"/>
        <v>0</v>
      </c>
      <c r="L17" s="99">
        <f t="shared" si="3"/>
        <v>0</v>
      </c>
      <c r="M17" s="129">
        <f t="shared" si="3"/>
        <v>0</v>
      </c>
      <c r="N17" s="130">
        <f>N15+D17+E17+H17+I17-J17-M17</f>
        <v>725.419999999795</v>
      </c>
    </row>
    <row r="18" s="75" customFormat="1" customHeight="1" spans="1:14">
      <c r="A18" s="100"/>
      <c r="B18" s="100"/>
      <c r="C18" s="146" t="s">
        <v>27</v>
      </c>
      <c r="D18" s="141">
        <f t="shared" ref="D18:N18" si="4">D17</f>
        <v>600</v>
      </c>
      <c r="E18" s="142">
        <f t="shared" si="4"/>
        <v>0</v>
      </c>
      <c r="F18" s="142">
        <f t="shared" si="4"/>
        <v>0</v>
      </c>
      <c r="G18" s="142">
        <f t="shared" si="4"/>
        <v>0</v>
      </c>
      <c r="H18" s="142">
        <f t="shared" si="4"/>
        <v>0</v>
      </c>
      <c r="I18" s="202">
        <f t="shared" si="4"/>
        <v>0</v>
      </c>
      <c r="J18" s="102">
        <f t="shared" si="4"/>
        <v>0</v>
      </c>
      <c r="K18" s="103">
        <f t="shared" si="4"/>
        <v>0</v>
      </c>
      <c r="L18" s="103">
        <f t="shared" si="4"/>
        <v>0</v>
      </c>
      <c r="M18" s="132">
        <f t="shared" si="4"/>
        <v>0</v>
      </c>
      <c r="N18" s="133">
        <f t="shared" si="4"/>
        <v>725.419999999795</v>
      </c>
    </row>
    <row r="19" s="75" customFormat="1" customHeight="1" spans="1:14">
      <c r="A19" s="104"/>
      <c r="B19" s="104"/>
      <c r="C19" s="105" t="s">
        <v>28</v>
      </c>
      <c r="D19" s="143">
        <f>D9+D18</f>
        <v>1028621</v>
      </c>
      <c r="E19" s="156">
        <f t="shared" ref="E19:M19" si="5">E18+E9</f>
        <v>58322</v>
      </c>
      <c r="F19" s="156">
        <f t="shared" si="5"/>
        <v>3000</v>
      </c>
      <c r="G19" s="156">
        <f t="shared" si="5"/>
        <v>3900</v>
      </c>
      <c r="H19" s="156">
        <f t="shared" si="5"/>
        <v>2430.65</v>
      </c>
      <c r="I19" s="157">
        <f t="shared" si="5"/>
        <v>1264.13</v>
      </c>
      <c r="J19" s="143">
        <f t="shared" si="5"/>
        <v>1059638</v>
      </c>
      <c r="K19" s="144">
        <f t="shared" si="5"/>
        <v>6000</v>
      </c>
      <c r="L19" s="144">
        <f t="shared" si="5"/>
        <v>4068.2</v>
      </c>
      <c r="M19" s="155">
        <f t="shared" si="5"/>
        <v>27106.16</v>
      </c>
      <c r="N19" s="135">
        <f>D19+E19+F19+G19+H19+I19-J19-K19-L19-M19</f>
        <v>725.419999999795</v>
      </c>
    </row>
    <row r="20" s="108" customFormat="1" spans="2:3">
      <c r="B20" s="75"/>
      <c r="C20" s="75"/>
    </row>
    <row r="21" s="76" customFormat="1" ht="18.75" spans="1:14">
      <c r="A21" s="195" t="s">
        <v>29</v>
      </c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</row>
    <row r="22" s="76" customFormat="1" ht="19.5" spans="1:14">
      <c r="A22" s="195" t="s">
        <v>1</v>
      </c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</row>
    <row r="23" s="74" customFormat="1" ht="15.75" customHeight="1" spans="1:14">
      <c r="A23" s="77"/>
      <c r="B23" s="78" t="s">
        <v>2</v>
      </c>
      <c r="C23" s="78" t="s">
        <v>3</v>
      </c>
      <c r="D23" s="79" t="s">
        <v>4</v>
      </c>
      <c r="E23" s="80"/>
      <c r="F23" s="80"/>
      <c r="G23" s="80"/>
      <c r="H23" s="80"/>
      <c r="I23" s="116"/>
      <c r="J23" s="79" t="s">
        <v>5</v>
      </c>
      <c r="K23" s="80"/>
      <c r="L23" s="80"/>
      <c r="M23" s="117"/>
      <c r="N23" s="118" t="s">
        <v>6</v>
      </c>
    </row>
    <row r="24" s="74" customFormat="1" ht="15" spans="1:14">
      <c r="A24" s="81"/>
      <c r="B24" s="82"/>
      <c r="C24" s="83"/>
      <c r="D24" s="84" t="s">
        <v>7</v>
      </c>
      <c r="E24" s="85" t="s">
        <v>8</v>
      </c>
      <c r="F24" s="85" t="s">
        <v>9</v>
      </c>
      <c r="G24" s="85" t="s">
        <v>10</v>
      </c>
      <c r="H24" s="85" t="s">
        <v>11</v>
      </c>
      <c r="I24" s="119" t="s">
        <v>12</v>
      </c>
      <c r="J24" s="84" t="s">
        <v>13</v>
      </c>
      <c r="K24" s="85" t="s">
        <v>14</v>
      </c>
      <c r="L24" s="85" t="s">
        <v>15</v>
      </c>
      <c r="M24" s="120" t="s">
        <v>16</v>
      </c>
      <c r="N24" s="121"/>
    </row>
    <row r="25" s="75" customFormat="1" spans="1:14">
      <c r="A25" s="168"/>
      <c r="B25" s="167"/>
      <c r="C25" s="88" t="s">
        <v>24</v>
      </c>
      <c r="D25" s="89"/>
      <c r="E25" s="90"/>
      <c r="F25" s="90"/>
      <c r="G25" s="90"/>
      <c r="H25" s="90"/>
      <c r="I25" s="200"/>
      <c r="J25" s="123"/>
      <c r="K25" s="90"/>
      <c r="L25" s="90"/>
      <c r="M25" s="122"/>
      <c r="N25" s="174">
        <f>N19</f>
        <v>725.419999999795</v>
      </c>
    </row>
    <row r="26" s="75" customFormat="1" ht="12.95" customHeight="1" spans="1:14">
      <c r="A26" s="196">
        <v>1</v>
      </c>
      <c r="B26" s="197" t="s">
        <v>30</v>
      </c>
      <c r="C26" s="93" t="s">
        <v>31</v>
      </c>
      <c r="D26" s="112"/>
      <c r="E26" s="113"/>
      <c r="F26" s="113"/>
      <c r="G26" s="113"/>
      <c r="H26" s="113">
        <v>0.2</v>
      </c>
      <c r="I26" s="201"/>
      <c r="J26" s="123"/>
      <c r="K26" s="113"/>
      <c r="L26" s="113"/>
      <c r="M26" s="136"/>
      <c r="N26" s="175">
        <f>N25+D26+E26+H26+I26-J26-M26</f>
        <v>725.619999999795</v>
      </c>
    </row>
    <row r="27" s="75" customFormat="1" ht="12.95" customHeight="1" spans="1:14">
      <c r="A27" s="139"/>
      <c r="B27" s="147"/>
      <c r="C27" s="97" t="s">
        <v>20</v>
      </c>
      <c r="D27" s="98">
        <f t="shared" ref="D27:M27" si="6">SUM(D26:D26)</f>
        <v>0</v>
      </c>
      <c r="E27" s="99">
        <f t="shared" si="6"/>
        <v>0</v>
      </c>
      <c r="F27" s="99">
        <f t="shared" si="6"/>
        <v>0</v>
      </c>
      <c r="G27" s="99">
        <f t="shared" si="6"/>
        <v>0</v>
      </c>
      <c r="H27" s="99">
        <f t="shared" si="6"/>
        <v>0.2</v>
      </c>
      <c r="I27" s="128">
        <f t="shared" si="6"/>
        <v>0</v>
      </c>
      <c r="J27" s="98">
        <f t="shared" si="6"/>
        <v>0</v>
      </c>
      <c r="K27" s="99">
        <f t="shared" si="6"/>
        <v>0</v>
      </c>
      <c r="L27" s="99">
        <f t="shared" si="6"/>
        <v>0</v>
      </c>
      <c r="M27" s="129">
        <f t="shared" si="6"/>
        <v>0</v>
      </c>
      <c r="N27" s="130">
        <f>N25+SUM(D27:I27)-SUM(J27:M27)</f>
        <v>725.619999999795</v>
      </c>
    </row>
    <row r="28" s="75" customFormat="1" ht="12.95" customHeight="1" spans="1:14">
      <c r="A28" s="100"/>
      <c r="B28" s="100"/>
      <c r="C28" s="146" t="s">
        <v>32</v>
      </c>
      <c r="D28" s="141">
        <f t="shared" ref="D28:N28" si="7">D27</f>
        <v>0</v>
      </c>
      <c r="E28" s="142">
        <f t="shared" si="7"/>
        <v>0</v>
      </c>
      <c r="F28" s="142">
        <f t="shared" si="7"/>
        <v>0</v>
      </c>
      <c r="G28" s="142">
        <f t="shared" si="7"/>
        <v>0</v>
      </c>
      <c r="H28" s="142">
        <f t="shared" si="7"/>
        <v>0.2</v>
      </c>
      <c r="I28" s="202">
        <f t="shared" si="7"/>
        <v>0</v>
      </c>
      <c r="J28" s="141">
        <f t="shared" si="7"/>
        <v>0</v>
      </c>
      <c r="K28" s="203">
        <f t="shared" si="7"/>
        <v>0</v>
      </c>
      <c r="L28" s="203">
        <f t="shared" si="7"/>
        <v>0</v>
      </c>
      <c r="M28" s="204">
        <f t="shared" si="7"/>
        <v>0</v>
      </c>
      <c r="N28" s="133">
        <f t="shared" si="7"/>
        <v>725.619999999795</v>
      </c>
    </row>
    <row r="29" s="75" customFormat="1" ht="12.95" customHeight="1" spans="1:14">
      <c r="A29" s="104"/>
      <c r="B29" s="104"/>
      <c r="C29" s="105" t="s">
        <v>33</v>
      </c>
      <c r="D29" s="143">
        <f t="shared" ref="D29:I29" si="8">D19+D28</f>
        <v>1028621</v>
      </c>
      <c r="E29" s="144">
        <f t="shared" si="8"/>
        <v>58322</v>
      </c>
      <c r="F29" s="144">
        <f t="shared" si="8"/>
        <v>3000</v>
      </c>
      <c r="G29" s="144">
        <f t="shared" si="8"/>
        <v>3900</v>
      </c>
      <c r="H29" s="144">
        <f t="shared" si="8"/>
        <v>2430.85</v>
      </c>
      <c r="I29" s="159">
        <f t="shared" si="8"/>
        <v>1264.13</v>
      </c>
      <c r="J29" s="143">
        <f t="shared" ref="J29:M29" si="9">J28+J19</f>
        <v>1059638</v>
      </c>
      <c r="K29" s="144">
        <f t="shared" si="9"/>
        <v>6000</v>
      </c>
      <c r="L29" s="144">
        <f t="shared" si="9"/>
        <v>4068.2</v>
      </c>
      <c r="M29" s="155">
        <f t="shared" si="9"/>
        <v>27106.16</v>
      </c>
      <c r="N29" s="135">
        <f>D29+E29+F29+G29+H29+I29-J29-K29-L29-M29</f>
        <v>725.619999999981</v>
      </c>
    </row>
    <row r="30" s="108" customFormat="1" spans="2:3">
      <c r="B30" s="75"/>
      <c r="C30" s="75"/>
    </row>
    <row r="31" s="76" customFormat="1" ht="18.75" spans="1:14">
      <c r="A31" s="195" t="s">
        <v>34</v>
      </c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</row>
    <row r="32" s="76" customFormat="1" ht="19.5" spans="1:14">
      <c r="A32" s="195" t="s">
        <v>1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</row>
    <row r="33" s="74" customFormat="1" ht="15.75" customHeight="1" spans="1:14">
      <c r="A33" s="77"/>
      <c r="B33" s="78" t="s">
        <v>2</v>
      </c>
      <c r="C33" s="78" t="s">
        <v>3</v>
      </c>
      <c r="D33" s="79" t="s">
        <v>4</v>
      </c>
      <c r="E33" s="80"/>
      <c r="F33" s="80"/>
      <c r="G33" s="80"/>
      <c r="H33" s="80"/>
      <c r="I33" s="116"/>
      <c r="J33" s="79" t="s">
        <v>5</v>
      </c>
      <c r="K33" s="80"/>
      <c r="L33" s="80"/>
      <c r="M33" s="117"/>
      <c r="N33" s="118" t="s">
        <v>6</v>
      </c>
    </row>
    <row r="34" s="74" customFormat="1" ht="15" spans="1:14">
      <c r="A34" s="81"/>
      <c r="B34" s="82"/>
      <c r="C34" s="82"/>
      <c r="D34" s="84" t="s">
        <v>7</v>
      </c>
      <c r="E34" s="85" t="s">
        <v>8</v>
      </c>
      <c r="F34" s="85" t="s">
        <v>9</v>
      </c>
      <c r="G34" s="85" t="s">
        <v>10</v>
      </c>
      <c r="H34" s="85" t="s">
        <v>11</v>
      </c>
      <c r="I34" s="119" t="s">
        <v>12</v>
      </c>
      <c r="J34" s="166" t="s">
        <v>13</v>
      </c>
      <c r="K34" s="14" t="s">
        <v>14</v>
      </c>
      <c r="L34" s="14" t="s">
        <v>15</v>
      </c>
      <c r="M34" s="173" t="s">
        <v>16</v>
      </c>
      <c r="N34" s="121"/>
    </row>
    <row r="35" s="75" customFormat="1" spans="1:14">
      <c r="A35" s="86"/>
      <c r="B35" s="147"/>
      <c r="C35" s="139" t="s">
        <v>24</v>
      </c>
      <c r="D35" s="123"/>
      <c r="E35" s="90"/>
      <c r="F35" s="90"/>
      <c r="G35" s="90"/>
      <c r="H35" s="90"/>
      <c r="I35" s="200"/>
      <c r="J35" s="98"/>
      <c r="K35" s="99"/>
      <c r="L35" s="99"/>
      <c r="M35" s="129"/>
      <c r="N35" s="174">
        <f>N29</f>
        <v>725.619999999981</v>
      </c>
    </row>
    <row r="36" s="75" customFormat="1" ht="12.95" customHeight="1" spans="1:14">
      <c r="A36" s="86"/>
      <c r="B36" s="198"/>
      <c r="C36" s="199" t="s">
        <v>35</v>
      </c>
      <c r="D36" s="123"/>
      <c r="E36" s="90"/>
      <c r="F36" s="90"/>
      <c r="G36" s="90"/>
      <c r="H36" s="90"/>
      <c r="I36" s="200"/>
      <c r="J36" s="102"/>
      <c r="K36" s="103"/>
      <c r="L36" s="103"/>
      <c r="M36" s="132"/>
      <c r="N36" s="175">
        <f>N35+D36+E36+H36+I36-J36-M36</f>
        <v>725.619999999981</v>
      </c>
    </row>
    <row r="37" s="75" customFormat="1" ht="12.95" customHeight="1" spans="1:14">
      <c r="A37" s="88"/>
      <c r="B37" s="96"/>
      <c r="C37" s="150" t="s">
        <v>20</v>
      </c>
      <c r="D37" s="98">
        <f t="shared" ref="D37:M37" si="10">SUM(D36:D36)</f>
        <v>0</v>
      </c>
      <c r="E37" s="99">
        <f t="shared" si="10"/>
        <v>0</v>
      </c>
      <c r="F37" s="99">
        <f t="shared" si="10"/>
        <v>0</v>
      </c>
      <c r="G37" s="99">
        <f t="shared" si="10"/>
        <v>0</v>
      </c>
      <c r="H37" s="99">
        <f t="shared" si="10"/>
        <v>0</v>
      </c>
      <c r="I37" s="129">
        <f t="shared" si="10"/>
        <v>0</v>
      </c>
      <c r="J37" s="89">
        <f t="shared" si="10"/>
        <v>0</v>
      </c>
      <c r="K37" s="89">
        <f t="shared" si="10"/>
        <v>0</v>
      </c>
      <c r="L37" s="89">
        <f t="shared" si="10"/>
        <v>0</v>
      </c>
      <c r="M37" s="200">
        <f t="shared" si="10"/>
        <v>0</v>
      </c>
      <c r="N37" s="205">
        <f>N35+D37+E37+H37+I37-J37-M37</f>
        <v>725.619999999981</v>
      </c>
    </row>
    <row r="38" s="75" customFormat="1" ht="12.95" customHeight="1" spans="1:14">
      <c r="A38" s="100"/>
      <c r="B38" s="100"/>
      <c r="C38" s="146" t="s">
        <v>36</v>
      </c>
      <c r="D38" s="141">
        <f t="shared" ref="D38:N38" si="11">D37</f>
        <v>0</v>
      </c>
      <c r="E38" s="142">
        <f t="shared" si="11"/>
        <v>0</v>
      </c>
      <c r="F38" s="142">
        <f t="shared" si="11"/>
        <v>0</v>
      </c>
      <c r="G38" s="142">
        <f t="shared" si="11"/>
        <v>0</v>
      </c>
      <c r="H38" s="142">
        <f t="shared" si="11"/>
        <v>0</v>
      </c>
      <c r="I38" s="133">
        <f t="shared" si="11"/>
        <v>0</v>
      </c>
      <c r="J38" s="142">
        <f t="shared" si="11"/>
        <v>0</v>
      </c>
      <c r="K38" s="142">
        <f t="shared" si="11"/>
        <v>0</v>
      </c>
      <c r="L38" s="142">
        <f t="shared" si="11"/>
        <v>0</v>
      </c>
      <c r="M38" s="202">
        <f t="shared" si="11"/>
        <v>0</v>
      </c>
      <c r="N38" s="206">
        <f t="shared" si="11"/>
        <v>725.619999999981</v>
      </c>
    </row>
    <row r="39" s="75" customFormat="1" ht="12.95" customHeight="1" spans="1:14">
      <c r="A39" s="104"/>
      <c r="B39" s="104"/>
      <c r="C39" s="105" t="s">
        <v>37</v>
      </c>
      <c r="D39" s="143">
        <f t="shared" ref="D39:I39" si="12">D29+D38</f>
        <v>1028621</v>
      </c>
      <c r="E39" s="144">
        <f t="shared" si="12"/>
        <v>58322</v>
      </c>
      <c r="F39" s="144">
        <f t="shared" si="12"/>
        <v>3000</v>
      </c>
      <c r="G39" s="144">
        <f t="shared" si="12"/>
        <v>3900</v>
      </c>
      <c r="H39" s="144">
        <f t="shared" si="12"/>
        <v>2430.85</v>
      </c>
      <c r="I39" s="159">
        <f t="shared" si="12"/>
        <v>1264.13</v>
      </c>
      <c r="J39" s="143">
        <f t="shared" ref="J39:M39" si="13">J38+J29</f>
        <v>1059638</v>
      </c>
      <c r="K39" s="143">
        <f t="shared" si="13"/>
        <v>6000</v>
      </c>
      <c r="L39" s="143">
        <f t="shared" si="13"/>
        <v>4068.2</v>
      </c>
      <c r="M39" s="155">
        <f t="shared" si="13"/>
        <v>27106.16</v>
      </c>
      <c r="N39" s="135">
        <f>D39+E39+F39+G39+H39+I39-J39-K39-L39-M39</f>
        <v>725.619999999981</v>
      </c>
    </row>
    <row r="40" s="108" customFormat="1" spans="2:3">
      <c r="B40" s="75"/>
      <c r="C40" s="75"/>
    </row>
    <row r="41" s="76" customFormat="1" ht="18.75" spans="1:14">
      <c r="A41" s="195" t="s">
        <v>38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</row>
    <row r="42" s="76" customFormat="1" ht="19.5" spans="1:14">
      <c r="A42" s="195" t="s">
        <v>1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</row>
    <row r="43" s="74" customFormat="1" ht="15.75" customHeight="1" spans="1:14">
      <c r="A43" s="77"/>
      <c r="B43" s="78" t="s">
        <v>2</v>
      </c>
      <c r="C43" s="78" t="s">
        <v>3</v>
      </c>
      <c r="D43" s="79" t="s">
        <v>4</v>
      </c>
      <c r="E43" s="80"/>
      <c r="F43" s="80"/>
      <c r="G43" s="80"/>
      <c r="H43" s="80"/>
      <c r="I43" s="116"/>
      <c r="J43" s="79" t="s">
        <v>5</v>
      </c>
      <c r="K43" s="80"/>
      <c r="L43" s="80"/>
      <c r="M43" s="117"/>
      <c r="N43" s="78" t="s">
        <v>6</v>
      </c>
    </row>
    <row r="44" s="74" customFormat="1" ht="15" spans="1:14">
      <c r="A44" s="81"/>
      <c r="B44" s="82"/>
      <c r="C44" s="82"/>
      <c r="D44" s="84" t="s">
        <v>7</v>
      </c>
      <c r="E44" s="85" t="s">
        <v>8</v>
      </c>
      <c r="F44" s="85" t="s">
        <v>9</v>
      </c>
      <c r="G44" s="85" t="s">
        <v>10</v>
      </c>
      <c r="H44" s="85" t="s">
        <v>11</v>
      </c>
      <c r="I44" s="119" t="s">
        <v>12</v>
      </c>
      <c r="J44" s="84" t="s">
        <v>13</v>
      </c>
      <c r="K44" s="85" t="s">
        <v>14</v>
      </c>
      <c r="L44" s="85" t="s">
        <v>15</v>
      </c>
      <c r="M44" s="120" t="s">
        <v>16</v>
      </c>
      <c r="N44" s="82"/>
    </row>
    <row r="45" s="75" customFormat="1" spans="1:14">
      <c r="A45" s="86"/>
      <c r="B45" s="147"/>
      <c r="C45" s="139" t="s">
        <v>24</v>
      </c>
      <c r="D45" s="123"/>
      <c r="E45" s="90"/>
      <c r="F45" s="90"/>
      <c r="G45" s="90"/>
      <c r="H45" s="90"/>
      <c r="I45" s="122"/>
      <c r="J45" s="98"/>
      <c r="K45" s="99"/>
      <c r="L45" s="99"/>
      <c r="M45" s="130"/>
      <c r="N45" s="124">
        <f>N39</f>
        <v>725.619999999981</v>
      </c>
    </row>
    <row r="46" s="75" customFormat="1" ht="12.95" customHeight="1" spans="1:14">
      <c r="A46" s="109">
        <v>1</v>
      </c>
      <c r="B46" s="148" t="s">
        <v>39</v>
      </c>
      <c r="C46" s="149" t="s">
        <v>19</v>
      </c>
      <c r="D46" s="137"/>
      <c r="E46" s="113"/>
      <c r="F46" s="113"/>
      <c r="G46" s="113"/>
      <c r="H46" s="113"/>
      <c r="I46" s="136"/>
      <c r="J46" s="137"/>
      <c r="K46" s="113"/>
      <c r="L46" s="113"/>
      <c r="M46" s="175">
        <v>2</v>
      </c>
      <c r="N46" s="138">
        <f>N45+D46+E46+H46+I46-J46-M46</f>
        <v>723.619999999981</v>
      </c>
    </row>
    <row r="47" s="75" customFormat="1" ht="12.95" customHeight="1" spans="1:14">
      <c r="A47" s="88"/>
      <c r="B47" s="96"/>
      <c r="C47" s="150" t="s">
        <v>20</v>
      </c>
      <c r="D47" s="98">
        <f t="shared" ref="D47:M47" si="14">SUM(D46:D46)</f>
        <v>0</v>
      </c>
      <c r="E47" s="99">
        <f t="shared" si="14"/>
        <v>0</v>
      </c>
      <c r="F47" s="99">
        <f t="shared" si="14"/>
        <v>0</v>
      </c>
      <c r="G47" s="99">
        <f t="shared" si="14"/>
        <v>0</v>
      </c>
      <c r="H47" s="99">
        <f t="shared" si="14"/>
        <v>0</v>
      </c>
      <c r="I47" s="128">
        <f t="shared" si="14"/>
        <v>0</v>
      </c>
      <c r="J47" s="98">
        <f t="shared" si="14"/>
        <v>0</v>
      </c>
      <c r="K47" s="99">
        <f t="shared" si="14"/>
        <v>0</v>
      </c>
      <c r="L47" s="99">
        <f t="shared" si="14"/>
        <v>0</v>
      </c>
      <c r="M47" s="129">
        <f t="shared" si="14"/>
        <v>2</v>
      </c>
      <c r="N47" s="130">
        <f>N45+D47+E47+H47+I47-J47-M47</f>
        <v>723.619999999981</v>
      </c>
    </row>
    <row r="48" s="75" customFormat="1" ht="12.95" customHeight="1" spans="1:14">
      <c r="A48" s="100"/>
      <c r="B48" s="100"/>
      <c r="C48" s="146" t="s">
        <v>40</v>
      </c>
      <c r="D48" s="141">
        <f t="shared" ref="D48:N48" si="15">D47</f>
        <v>0</v>
      </c>
      <c r="E48" s="142">
        <f t="shared" si="15"/>
        <v>0</v>
      </c>
      <c r="F48" s="142">
        <f t="shared" si="15"/>
        <v>0</v>
      </c>
      <c r="G48" s="142">
        <f t="shared" si="15"/>
        <v>0</v>
      </c>
      <c r="H48" s="142">
        <f t="shared" si="15"/>
        <v>0</v>
      </c>
      <c r="I48" s="202">
        <f t="shared" si="15"/>
        <v>0</v>
      </c>
      <c r="J48" s="141">
        <f t="shared" si="15"/>
        <v>0</v>
      </c>
      <c r="K48" s="203">
        <f t="shared" si="15"/>
        <v>0</v>
      </c>
      <c r="L48" s="203">
        <f t="shared" si="15"/>
        <v>0</v>
      </c>
      <c r="M48" s="204">
        <f t="shared" si="15"/>
        <v>2</v>
      </c>
      <c r="N48" s="133">
        <f t="shared" si="15"/>
        <v>723.619999999981</v>
      </c>
    </row>
    <row r="49" s="75" customFormat="1" ht="12.95" customHeight="1" spans="1:14">
      <c r="A49" s="104"/>
      <c r="B49" s="104"/>
      <c r="C49" s="105" t="s">
        <v>41</v>
      </c>
      <c r="D49" s="143">
        <f t="shared" ref="D49:I49" si="16">D39+D48</f>
        <v>1028621</v>
      </c>
      <c r="E49" s="144">
        <f t="shared" si="16"/>
        <v>58322</v>
      </c>
      <c r="F49" s="144">
        <f t="shared" si="16"/>
        <v>3000</v>
      </c>
      <c r="G49" s="144">
        <f t="shared" si="16"/>
        <v>3900</v>
      </c>
      <c r="H49" s="144">
        <f t="shared" si="16"/>
        <v>2430.85</v>
      </c>
      <c r="I49" s="159">
        <f t="shared" si="16"/>
        <v>1264.13</v>
      </c>
      <c r="J49" s="143">
        <f t="shared" ref="J49:M49" si="17">J48+J39</f>
        <v>1059638</v>
      </c>
      <c r="K49" s="144">
        <f t="shared" si="17"/>
        <v>6000</v>
      </c>
      <c r="L49" s="144">
        <f t="shared" si="17"/>
        <v>4068.2</v>
      </c>
      <c r="M49" s="155">
        <f t="shared" si="17"/>
        <v>27108.16</v>
      </c>
      <c r="N49" s="135">
        <f>D49+E49+F49+G49+H49+I49-J49-K49-L49-M49</f>
        <v>723.619999999981</v>
      </c>
    </row>
    <row r="50" s="108" customFormat="1" spans="2:3">
      <c r="B50" s="75"/>
      <c r="C50" s="75"/>
    </row>
    <row r="51" s="75" customFormat="1" ht="18.75" spans="1:14">
      <c r="A51" s="195" t="s">
        <v>42</v>
      </c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</row>
    <row r="52" s="75" customFormat="1" ht="19.5" spans="1:14">
      <c r="A52" s="195" t="s">
        <v>1</v>
      </c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</row>
    <row r="53" s="75" customFormat="1" spans="1:14">
      <c r="A53" s="77"/>
      <c r="B53" s="78" t="s">
        <v>2</v>
      </c>
      <c r="C53" s="78" t="s">
        <v>3</v>
      </c>
      <c r="D53" s="79" t="s">
        <v>4</v>
      </c>
      <c r="E53" s="80"/>
      <c r="F53" s="80"/>
      <c r="G53" s="80"/>
      <c r="H53" s="80"/>
      <c r="I53" s="116"/>
      <c r="J53" s="79" t="s">
        <v>5</v>
      </c>
      <c r="K53" s="80"/>
      <c r="L53" s="80"/>
      <c r="M53" s="117"/>
      <c r="N53" s="78" t="s">
        <v>6</v>
      </c>
    </row>
    <row r="54" s="75" customFormat="1" ht="15" spans="1:14">
      <c r="A54" s="81"/>
      <c r="B54" s="82"/>
      <c r="C54" s="83"/>
      <c r="D54" s="84" t="s">
        <v>7</v>
      </c>
      <c r="E54" s="85" t="s">
        <v>8</v>
      </c>
      <c r="F54" s="85" t="s">
        <v>9</v>
      </c>
      <c r="G54" s="85" t="s">
        <v>10</v>
      </c>
      <c r="H54" s="85" t="s">
        <v>11</v>
      </c>
      <c r="I54" s="119" t="s">
        <v>12</v>
      </c>
      <c r="J54" s="84" t="s">
        <v>13</v>
      </c>
      <c r="K54" s="85" t="s">
        <v>14</v>
      </c>
      <c r="L54" s="85" t="s">
        <v>15</v>
      </c>
      <c r="M54" s="120" t="s">
        <v>16</v>
      </c>
      <c r="N54" s="82"/>
    </row>
    <row r="55" s="75" customFormat="1" spans="1:14">
      <c r="A55" s="86"/>
      <c r="B55" s="87"/>
      <c r="C55" s="88" t="s">
        <v>24</v>
      </c>
      <c r="D55" s="89"/>
      <c r="E55" s="90"/>
      <c r="F55" s="90"/>
      <c r="G55" s="90"/>
      <c r="H55" s="90"/>
      <c r="I55" s="122"/>
      <c r="J55" s="123"/>
      <c r="K55" s="90"/>
      <c r="L55" s="90"/>
      <c r="M55" s="171"/>
      <c r="N55" s="124">
        <f>N49</f>
        <v>723.619999999981</v>
      </c>
    </row>
    <row r="56" s="75" customFormat="1" spans="1:14">
      <c r="A56" s="109">
        <v>1</v>
      </c>
      <c r="B56" s="110" t="s">
        <v>43</v>
      </c>
      <c r="C56" s="163" t="s">
        <v>19</v>
      </c>
      <c r="D56" s="112"/>
      <c r="E56" s="113"/>
      <c r="F56" s="113"/>
      <c r="G56" s="113"/>
      <c r="H56" s="113"/>
      <c r="I56" s="136"/>
      <c r="J56" s="137"/>
      <c r="K56" s="113"/>
      <c r="L56" s="113"/>
      <c r="M56" s="175">
        <v>2</v>
      </c>
      <c r="N56" s="138">
        <f>N55+D56+E56+H56+I56-J56-M56</f>
        <v>721.619999999981</v>
      </c>
    </row>
    <row r="57" s="75" customFormat="1" ht="15" spans="1:14">
      <c r="A57" s="109">
        <f>A56+1</f>
        <v>2</v>
      </c>
      <c r="B57" s="110" t="s">
        <v>44</v>
      </c>
      <c r="C57" s="192" t="s">
        <v>31</v>
      </c>
      <c r="D57" s="112"/>
      <c r="E57" s="113"/>
      <c r="F57" s="113"/>
      <c r="G57" s="113"/>
      <c r="H57" s="113">
        <v>0.55</v>
      </c>
      <c r="I57" s="136"/>
      <c r="J57" s="137"/>
      <c r="K57" s="113"/>
      <c r="L57" s="113"/>
      <c r="M57" s="175"/>
      <c r="N57" s="138">
        <f>N56+D57+E57+H57+I57-J57-M57</f>
        <v>722.169999999981</v>
      </c>
    </row>
    <row r="58" s="75" customFormat="1" spans="1:14">
      <c r="A58" s="88"/>
      <c r="B58" s="96"/>
      <c r="C58" s="97" t="s">
        <v>20</v>
      </c>
      <c r="D58" s="98">
        <f t="shared" ref="D58:M58" si="18">SUM(D56:D57)</f>
        <v>0</v>
      </c>
      <c r="E58" s="99">
        <f t="shared" si="18"/>
        <v>0</v>
      </c>
      <c r="F58" s="99">
        <f t="shared" si="18"/>
        <v>0</v>
      </c>
      <c r="G58" s="99">
        <f t="shared" si="18"/>
        <v>0</v>
      </c>
      <c r="H58" s="99">
        <f t="shared" si="18"/>
        <v>0.55</v>
      </c>
      <c r="I58" s="129">
        <f t="shared" si="18"/>
        <v>0</v>
      </c>
      <c r="J58" s="98">
        <f t="shared" si="18"/>
        <v>0</v>
      </c>
      <c r="K58" s="189">
        <f t="shared" si="18"/>
        <v>0</v>
      </c>
      <c r="L58" s="189">
        <f t="shared" si="18"/>
        <v>0</v>
      </c>
      <c r="M58" s="130">
        <f t="shared" si="18"/>
        <v>2</v>
      </c>
      <c r="N58" s="205">
        <f>N55+D58+E58+H58+I58-J58-M58</f>
        <v>722.169999999981</v>
      </c>
    </row>
    <row r="59" s="75" customFormat="1" ht="15" spans="1:14">
      <c r="A59" s="100"/>
      <c r="B59" s="100"/>
      <c r="C59" s="146" t="s">
        <v>45</v>
      </c>
      <c r="D59" s="141">
        <f t="shared" ref="D59:N59" si="19">D58</f>
        <v>0</v>
      </c>
      <c r="E59" s="142">
        <f t="shared" si="19"/>
        <v>0</v>
      </c>
      <c r="F59" s="142">
        <f t="shared" si="19"/>
        <v>0</v>
      </c>
      <c r="G59" s="142">
        <f t="shared" si="19"/>
        <v>0</v>
      </c>
      <c r="H59" s="142">
        <f t="shared" si="19"/>
        <v>0.55</v>
      </c>
      <c r="I59" s="133">
        <f t="shared" si="19"/>
        <v>0</v>
      </c>
      <c r="J59" s="141">
        <f t="shared" si="19"/>
        <v>0</v>
      </c>
      <c r="K59" s="142">
        <f t="shared" si="19"/>
        <v>0</v>
      </c>
      <c r="L59" s="142">
        <f t="shared" si="19"/>
        <v>0</v>
      </c>
      <c r="M59" s="133">
        <f t="shared" si="19"/>
        <v>2</v>
      </c>
      <c r="N59" s="206">
        <f t="shared" si="19"/>
        <v>722.169999999981</v>
      </c>
    </row>
    <row r="60" s="75" customFormat="1" ht="15" spans="1:14">
      <c r="A60" s="104"/>
      <c r="B60" s="104"/>
      <c r="C60" s="188" t="s">
        <v>46</v>
      </c>
      <c r="D60" s="143">
        <f t="shared" ref="D60:I60" si="20">D49+D59</f>
        <v>1028621</v>
      </c>
      <c r="E60" s="144">
        <f t="shared" si="20"/>
        <v>58322</v>
      </c>
      <c r="F60" s="144">
        <f t="shared" si="20"/>
        <v>3000</v>
      </c>
      <c r="G60" s="144">
        <f t="shared" si="20"/>
        <v>3900</v>
      </c>
      <c r="H60" s="144">
        <f t="shared" si="20"/>
        <v>2431.4</v>
      </c>
      <c r="I60" s="159">
        <f t="shared" si="20"/>
        <v>1264.13</v>
      </c>
      <c r="J60" s="143">
        <f t="shared" ref="J60:M60" si="21">J59+J49</f>
        <v>1059638</v>
      </c>
      <c r="K60" s="144">
        <f t="shared" si="21"/>
        <v>6000</v>
      </c>
      <c r="L60" s="144">
        <f t="shared" si="21"/>
        <v>4068.2</v>
      </c>
      <c r="M60" s="155">
        <f t="shared" si="21"/>
        <v>27110.16</v>
      </c>
      <c r="N60" s="135">
        <f>D60+E60+F60+G60+H60+I60-J60-K60-L60-M60</f>
        <v>722.169999999795</v>
      </c>
    </row>
    <row r="61" s="108" customFormat="1" spans="2:3">
      <c r="B61" s="75"/>
      <c r="C61" s="75"/>
    </row>
    <row r="62" s="75" customFormat="1" ht="18.75" spans="1:14">
      <c r="A62" s="195" t="s">
        <v>47</v>
      </c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</row>
    <row r="63" s="75" customFormat="1" ht="19.5" spans="1:14">
      <c r="A63" s="195" t="s">
        <v>1</v>
      </c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</row>
    <row r="64" s="75" customFormat="1" spans="1:14">
      <c r="A64" s="77"/>
      <c r="B64" s="78" t="s">
        <v>2</v>
      </c>
      <c r="C64" s="78" t="s">
        <v>3</v>
      </c>
      <c r="D64" s="79" t="s">
        <v>4</v>
      </c>
      <c r="E64" s="80"/>
      <c r="F64" s="80"/>
      <c r="G64" s="80"/>
      <c r="H64" s="80"/>
      <c r="I64" s="116"/>
      <c r="J64" s="79" t="s">
        <v>5</v>
      </c>
      <c r="K64" s="80"/>
      <c r="L64" s="80"/>
      <c r="M64" s="117"/>
      <c r="N64" s="78" t="s">
        <v>6</v>
      </c>
    </row>
    <row r="65" s="75" customFormat="1" ht="15" spans="1:14">
      <c r="A65" s="81"/>
      <c r="B65" s="82"/>
      <c r="C65" s="83"/>
      <c r="D65" s="84" t="s">
        <v>7</v>
      </c>
      <c r="E65" s="85" t="s">
        <v>8</v>
      </c>
      <c r="F65" s="85" t="s">
        <v>9</v>
      </c>
      <c r="G65" s="85" t="s">
        <v>10</v>
      </c>
      <c r="H65" s="85" t="s">
        <v>11</v>
      </c>
      <c r="I65" s="119" t="s">
        <v>12</v>
      </c>
      <c r="J65" s="84" t="s">
        <v>13</v>
      </c>
      <c r="K65" s="85" t="s">
        <v>14</v>
      </c>
      <c r="L65" s="85" t="s">
        <v>15</v>
      </c>
      <c r="M65" s="120" t="s">
        <v>16</v>
      </c>
      <c r="N65" s="82"/>
    </row>
    <row r="66" s="75" customFormat="1" spans="1:14">
      <c r="A66" s="168"/>
      <c r="B66" s="167"/>
      <c r="C66" s="88" t="s">
        <v>24</v>
      </c>
      <c r="D66" s="189"/>
      <c r="E66" s="99"/>
      <c r="F66" s="99"/>
      <c r="G66" s="99"/>
      <c r="H66" s="99"/>
      <c r="I66" s="129"/>
      <c r="J66" s="123"/>
      <c r="K66" s="90"/>
      <c r="L66" s="90"/>
      <c r="M66" s="171"/>
      <c r="N66" s="208">
        <f>N60</f>
        <v>722.169999999795</v>
      </c>
    </row>
    <row r="67" s="75" customFormat="1" spans="1:14">
      <c r="A67" s="109">
        <v>1</v>
      </c>
      <c r="B67" s="110" t="s">
        <v>48</v>
      </c>
      <c r="C67" s="163" t="s">
        <v>19</v>
      </c>
      <c r="D67" s="112"/>
      <c r="E67" s="113"/>
      <c r="F67" s="113"/>
      <c r="G67" s="113"/>
      <c r="H67" s="113"/>
      <c r="I67" s="136"/>
      <c r="J67" s="137"/>
      <c r="K67" s="113"/>
      <c r="L67" s="113"/>
      <c r="M67" s="175">
        <v>2</v>
      </c>
      <c r="N67" s="138">
        <f>N66+D67+E67+H67+I67-J67-M67</f>
        <v>720.169999999795</v>
      </c>
    </row>
    <row r="68" s="75" customFormat="1" ht="15" spans="1:14">
      <c r="A68" s="86">
        <v>2</v>
      </c>
      <c r="B68" s="114" t="s">
        <v>49</v>
      </c>
      <c r="C68" s="93" t="s">
        <v>50</v>
      </c>
      <c r="D68" s="89">
        <v>600</v>
      </c>
      <c r="E68" s="90"/>
      <c r="F68" s="90"/>
      <c r="G68" s="90"/>
      <c r="H68" s="90"/>
      <c r="I68" s="122"/>
      <c r="J68" s="123"/>
      <c r="K68" s="89"/>
      <c r="L68" s="89"/>
      <c r="M68" s="171"/>
      <c r="N68" s="138">
        <f>N67+D68+E68+H68+I68-J68-M68</f>
        <v>1320.16999999979</v>
      </c>
    </row>
    <row r="69" s="75" customFormat="1" spans="1:14">
      <c r="A69" s="88"/>
      <c r="B69" s="96"/>
      <c r="C69" s="151" t="s">
        <v>20</v>
      </c>
      <c r="D69" s="98">
        <f>SUM(D67:D68)</f>
        <v>600</v>
      </c>
      <c r="E69" s="99">
        <f t="shared" ref="E69:H69" si="22">SUM(E67:E67)</f>
        <v>0</v>
      </c>
      <c r="F69" s="99">
        <f t="shared" si="22"/>
        <v>0</v>
      </c>
      <c r="G69" s="99">
        <f t="shared" si="22"/>
        <v>0</v>
      </c>
      <c r="H69" s="99">
        <f t="shared" si="22"/>
        <v>0</v>
      </c>
      <c r="I69" s="129">
        <f>SUM(I67:I68)</f>
        <v>0</v>
      </c>
      <c r="J69" s="98">
        <f t="shared" ref="J69:M69" si="23">SUM(J67:J67)</f>
        <v>0</v>
      </c>
      <c r="K69" s="189">
        <f t="shared" si="23"/>
        <v>0</v>
      </c>
      <c r="L69" s="189">
        <f t="shared" si="23"/>
        <v>0</v>
      </c>
      <c r="M69" s="130">
        <f t="shared" si="23"/>
        <v>2</v>
      </c>
      <c r="N69" s="205">
        <f>N66+D69+E69+H69+I69-J69-M69</f>
        <v>1320.16999999979</v>
      </c>
    </row>
    <row r="70" s="75" customFormat="1" ht="15" spans="1:14">
      <c r="A70" s="140"/>
      <c r="B70" s="140"/>
      <c r="C70" s="207" t="s">
        <v>51</v>
      </c>
      <c r="D70" s="102">
        <f t="shared" ref="D70:N70" si="24">D69</f>
        <v>600</v>
      </c>
      <c r="E70" s="103">
        <f t="shared" si="24"/>
        <v>0</v>
      </c>
      <c r="F70" s="103">
        <f t="shared" si="24"/>
        <v>0</v>
      </c>
      <c r="G70" s="103">
        <f t="shared" si="24"/>
        <v>0</v>
      </c>
      <c r="H70" s="103">
        <f t="shared" si="24"/>
        <v>0</v>
      </c>
      <c r="I70" s="132">
        <f t="shared" si="24"/>
        <v>0</v>
      </c>
      <c r="J70" s="141">
        <f t="shared" si="24"/>
        <v>0</v>
      </c>
      <c r="K70" s="142">
        <f t="shared" si="24"/>
        <v>0</v>
      </c>
      <c r="L70" s="142">
        <f t="shared" si="24"/>
        <v>0</v>
      </c>
      <c r="M70" s="133">
        <f t="shared" si="24"/>
        <v>2</v>
      </c>
      <c r="N70" s="209">
        <f t="shared" si="24"/>
        <v>1320.16999999979</v>
      </c>
    </row>
    <row r="71" s="75" customFormat="1" ht="15" spans="1:14">
      <c r="A71" s="104"/>
      <c r="B71" s="104"/>
      <c r="C71" s="188" t="s">
        <v>52</v>
      </c>
      <c r="D71" s="143">
        <f t="shared" ref="D71:I71" si="25">D60+D70</f>
        <v>1029221</v>
      </c>
      <c r="E71" s="144">
        <f t="shared" si="25"/>
        <v>58322</v>
      </c>
      <c r="F71" s="144">
        <f t="shared" si="25"/>
        <v>3000</v>
      </c>
      <c r="G71" s="144">
        <f t="shared" si="25"/>
        <v>3900</v>
      </c>
      <c r="H71" s="144">
        <f t="shared" si="25"/>
        <v>2431.4</v>
      </c>
      <c r="I71" s="159">
        <f t="shared" si="25"/>
        <v>1264.13</v>
      </c>
      <c r="J71" s="143">
        <f t="shared" ref="J71:M71" si="26">J70+J60</f>
        <v>1059638</v>
      </c>
      <c r="K71" s="144">
        <f t="shared" si="26"/>
        <v>6000</v>
      </c>
      <c r="L71" s="144">
        <f t="shared" si="26"/>
        <v>4068.2</v>
      </c>
      <c r="M71" s="155">
        <f t="shared" si="26"/>
        <v>27112.16</v>
      </c>
      <c r="N71" s="135">
        <f>D71+E71+F71+G71+H71+I71-J71-K71-L71-M71</f>
        <v>1320.16999999979</v>
      </c>
    </row>
    <row r="72" s="108" customFormat="1" spans="2:3">
      <c r="B72" s="75"/>
      <c r="C72" s="75"/>
    </row>
    <row r="73" s="75" customFormat="1" ht="18.75" spans="1:14">
      <c r="A73" s="195" t="s">
        <v>53</v>
      </c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</row>
    <row r="74" s="75" customFormat="1" ht="19.5" spans="1:14">
      <c r="A74" s="195" t="s">
        <v>1</v>
      </c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</row>
    <row r="75" s="75" customFormat="1" spans="1:14">
      <c r="A75" s="77"/>
      <c r="B75" s="78" t="s">
        <v>2</v>
      </c>
      <c r="C75" s="78" t="s">
        <v>3</v>
      </c>
      <c r="D75" s="79" t="s">
        <v>4</v>
      </c>
      <c r="E75" s="80"/>
      <c r="F75" s="80"/>
      <c r="G75" s="80"/>
      <c r="H75" s="80"/>
      <c r="I75" s="116"/>
      <c r="J75" s="79" t="s">
        <v>5</v>
      </c>
      <c r="K75" s="80"/>
      <c r="L75" s="80"/>
      <c r="M75" s="117"/>
      <c r="N75" s="78" t="s">
        <v>6</v>
      </c>
    </row>
    <row r="76" s="75" customFormat="1" ht="15" spans="1:14">
      <c r="A76" s="81"/>
      <c r="B76" s="82"/>
      <c r="C76" s="83"/>
      <c r="D76" s="84" t="s">
        <v>7</v>
      </c>
      <c r="E76" s="85" t="s">
        <v>8</v>
      </c>
      <c r="F76" s="85" t="s">
        <v>9</v>
      </c>
      <c r="G76" s="85" t="s">
        <v>10</v>
      </c>
      <c r="H76" s="85" t="s">
        <v>11</v>
      </c>
      <c r="I76" s="119" t="s">
        <v>12</v>
      </c>
      <c r="J76" s="84" t="s">
        <v>13</v>
      </c>
      <c r="K76" s="85" t="s">
        <v>14</v>
      </c>
      <c r="L76" s="85" t="s">
        <v>15</v>
      </c>
      <c r="M76" s="120" t="s">
        <v>16</v>
      </c>
      <c r="N76" s="82"/>
    </row>
    <row r="77" s="75" customFormat="1" spans="1:14">
      <c r="A77" s="86"/>
      <c r="B77" s="87"/>
      <c r="C77" s="88" t="s">
        <v>24</v>
      </c>
      <c r="D77" s="112"/>
      <c r="E77" s="113"/>
      <c r="F77" s="113"/>
      <c r="G77" s="113"/>
      <c r="H77" s="113"/>
      <c r="I77" s="201"/>
      <c r="J77" s="98"/>
      <c r="K77" s="99"/>
      <c r="L77" s="99"/>
      <c r="M77" s="130"/>
      <c r="N77" s="124">
        <f>N71</f>
        <v>1320.16999999979</v>
      </c>
    </row>
    <row r="78" s="75" customFormat="1" spans="1:14">
      <c r="A78" s="109">
        <v>1</v>
      </c>
      <c r="B78" s="110" t="s">
        <v>54</v>
      </c>
      <c r="C78" s="115" t="s">
        <v>55</v>
      </c>
      <c r="D78" s="112">
        <v>2000</v>
      </c>
      <c r="E78" s="113"/>
      <c r="F78" s="113"/>
      <c r="G78" s="113"/>
      <c r="H78" s="113"/>
      <c r="I78" s="201"/>
      <c r="J78" s="137"/>
      <c r="K78" s="113"/>
      <c r="L78" s="113"/>
      <c r="M78" s="175"/>
      <c r="N78" s="138">
        <f t="shared" ref="N78:N87" si="27">N77+SUM(D78:I78)-SUM(J78:M78)</f>
        <v>3320.16999999979</v>
      </c>
    </row>
    <row r="79" s="75" customFormat="1" spans="1:14">
      <c r="A79" s="109">
        <f>A78+1</f>
        <v>2</v>
      </c>
      <c r="B79" s="110" t="s">
        <v>54</v>
      </c>
      <c r="C79" s="115" t="s">
        <v>56</v>
      </c>
      <c r="D79" s="112">
        <v>1400</v>
      </c>
      <c r="E79" s="113"/>
      <c r="F79" s="113"/>
      <c r="G79" s="113"/>
      <c r="H79" s="113"/>
      <c r="I79" s="201"/>
      <c r="J79" s="137"/>
      <c r="K79" s="113"/>
      <c r="L79" s="113"/>
      <c r="M79" s="175"/>
      <c r="N79" s="138">
        <f t="shared" si="27"/>
        <v>4720.16999999979</v>
      </c>
    </row>
    <row r="80" s="75" customFormat="1" spans="1:14">
      <c r="A80" s="109">
        <f>A79+1</f>
        <v>3</v>
      </c>
      <c r="B80" s="110" t="s">
        <v>57</v>
      </c>
      <c r="C80" s="115" t="s">
        <v>58</v>
      </c>
      <c r="D80" s="112">
        <v>1000</v>
      </c>
      <c r="E80" s="113"/>
      <c r="F80" s="113"/>
      <c r="G80" s="113"/>
      <c r="H80" s="113"/>
      <c r="I80" s="201"/>
      <c r="J80" s="137"/>
      <c r="K80" s="113"/>
      <c r="L80" s="113"/>
      <c r="M80" s="175"/>
      <c r="N80" s="138">
        <f t="shared" si="27"/>
        <v>5720.16999999979</v>
      </c>
    </row>
    <row r="81" s="75" customFormat="1" spans="1:14">
      <c r="A81" s="109">
        <f>A80+1</f>
        <v>4</v>
      </c>
      <c r="B81" s="110" t="s">
        <v>59</v>
      </c>
      <c r="C81" s="115" t="s">
        <v>60</v>
      </c>
      <c r="D81" s="112">
        <v>2600</v>
      </c>
      <c r="E81" s="113"/>
      <c r="F81" s="113"/>
      <c r="G81" s="113"/>
      <c r="H81" s="113"/>
      <c r="I81" s="201"/>
      <c r="J81" s="137"/>
      <c r="K81" s="113"/>
      <c r="L81" s="113"/>
      <c r="M81" s="175"/>
      <c r="N81" s="138">
        <f t="shared" si="27"/>
        <v>8320.16999999979</v>
      </c>
    </row>
    <row r="82" s="75" customFormat="1" spans="1:14">
      <c r="A82" s="109">
        <f>A81+1</f>
        <v>5</v>
      </c>
      <c r="B82" s="110" t="s">
        <v>59</v>
      </c>
      <c r="C82" s="115" t="s">
        <v>61</v>
      </c>
      <c r="D82" s="112">
        <v>2000</v>
      </c>
      <c r="E82" s="113"/>
      <c r="F82" s="113"/>
      <c r="G82" s="113"/>
      <c r="H82" s="113"/>
      <c r="I82" s="201"/>
      <c r="J82" s="137"/>
      <c r="K82" s="113"/>
      <c r="L82" s="113"/>
      <c r="M82" s="175"/>
      <c r="N82" s="138">
        <f t="shared" si="27"/>
        <v>10320.1699999998</v>
      </c>
    </row>
    <row r="83" s="75" customFormat="1" spans="1:14">
      <c r="A83" s="109">
        <f>A82+1</f>
        <v>6</v>
      </c>
      <c r="B83" s="110" t="s">
        <v>59</v>
      </c>
      <c r="C83" s="115" t="s">
        <v>62</v>
      </c>
      <c r="D83" s="112">
        <v>2000</v>
      </c>
      <c r="E83" s="113"/>
      <c r="F83" s="113"/>
      <c r="G83" s="113"/>
      <c r="H83" s="113"/>
      <c r="I83" s="201"/>
      <c r="J83" s="137"/>
      <c r="K83" s="113"/>
      <c r="L83" s="113"/>
      <c r="M83" s="175"/>
      <c r="N83" s="138">
        <f t="shared" si="27"/>
        <v>12320.1699999998</v>
      </c>
    </row>
    <row r="84" s="75" customFormat="1" spans="1:14">
      <c r="A84" s="109">
        <f t="shared" ref="A84:A95" si="28">A83+1</f>
        <v>7</v>
      </c>
      <c r="B84" s="110" t="s">
        <v>59</v>
      </c>
      <c r="C84" s="115" t="s">
        <v>63</v>
      </c>
      <c r="D84" s="112">
        <v>2000</v>
      </c>
      <c r="E84" s="113"/>
      <c r="F84" s="113"/>
      <c r="G84" s="113"/>
      <c r="H84" s="113"/>
      <c r="I84" s="201"/>
      <c r="J84" s="137"/>
      <c r="K84" s="113"/>
      <c r="L84" s="113"/>
      <c r="M84" s="175"/>
      <c r="N84" s="138">
        <f t="shared" ref="N84:N97" si="29">N83+SUM(D84:I84)-SUM(J84:M84)</f>
        <v>14320.1699999998</v>
      </c>
    </row>
    <row r="85" s="75" customFormat="1" spans="1:14">
      <c r="A85" s="109">
        <f t="shared" si="28"/>
        <v>8</v>
      </c>
      <c r="B85" s="110" t="s">
        <v>59</v>
      </c>
      <c r="C85" s="115" t="s">
        <v>64</v>
      </c>
      <c r="D85" s="112">
        <v>4000</v>
      </c>
      <c r="E85" s="113"/>
      <c r="F85" s="113"/>
      <c r="G85" s="113"/>
      <c r="H85" s="113"/>
      <c r="I85" s="201">
        <v>0.03</v>
      </c>
      <c r="J85" s="137"/>
      <c r="K85" s="113"/>
      <c r="L85" s="113"/>
      <c r="M85" s="175"/>
      <c r="N85" s="138">
        <f t="shared" si="29"/>
        <v>18320.1999999998</v>
      </c>
    </row>
    <row r="86" s="75" customFormat="1" spans="1:14">
      <c r="A86" s="109">
        <f t="shared" si="28"/>
        <v>9</v>
      </c>
      <c r="B86" s="110" t="s">
        <v>59</v>
      </c>
      <c r="C86" s="115" t="s">
        <v>65</v>
      </c>
      <c r="D86" s="112">
        <v>2000</v>
      </c>
      <c r="E86" s="113"/>
      <c r="F86" s="113"/>
      <c r="G86" s="113"/>
      <c r="H86" s="113"/>
      <c r="I86" s="201">
        <v>1.69</v>
      </c>
      <c r="J86" s="137"/>
      <c r="K86" s="113"/>
      <c r="L86" s="113"/>
      <c r="M86" s="175"/>
      <c r="N86" s="138">
        <f t="shared" si="29"/>
        <v>20321.8899999998</v>
      </c>
    </row>
    <row r="87" s="75" customFormat="1" spans="1:14">
      <c r="A87" s="109">
        <f t="shared" si="28"/>
        <v>10</v>
      </c>
      <c r="B87" s="110" t="s">
        <v>59</v>
      </c>
      <c r="C87" s="115" t="s">
        <v>66</v>
      </c>
      <c r="D87" s="112">
        <v>2000</v>
      </c>
      <c r="E87" s="113"/>
      <c r="F87" s="113"/>
      <c r="G87" s="113"/>
      <c r="H87" s="113"/>
      <c r="I87" s="201">
        <v>0.16</v>
      </c>
      <c r="J87" s="137"/>
      <c r="K87" s="113"/>
      <c r="L87" s="113"/>
      <c r="M87" s="175"/>
      <c r="N87" s="138">
        <f t="shared" si="29"/>
        <v>22322.0499999998</v>
      </c>
    </row>
    <row r="88" s="75" customFormat="1" spans="1:14">
      <c r="A88" s="109">
        <f t="shared" si="28"/>
        <v>11</v>
      </c>
      <c r="B88" s="110" t="s">
        <v>59</v>
      </c>
      <c r="C88" s="163" t="s">
        <v>19</v>
      </c>
      <c r="D88" s="112"/>
      <c r="E88" s="113"/>
      <c r="F88" s="113"/>
      <c r="G88" s="113"/>
      <c r="H88" s="113"/>
      <c r="I88" s="201"/>
      <c r="J88" s="137"/>
      <c r="K88" s="113"/>
      <c r="L88" s="113"/>
      <c r="M88" s="175">
        <v>2</v>
      </c>
      <c r="N88" s="138">
        <f t="shared" si="29"/>
        <v>22320.0499999998</v>
      </c>
    </row>
    <row r="89" s="75" customFormat="1" spans="1:14">
      <c r="A89" s="109">
        <f t="shared" si="28"/>
        <v>12</v>
      </c>
      <c r="B89" s="110" t="s">
        <v>59</v>
      </c>
      <c r="C89" s="115" t="s">
        <v>67</v>
      </c>
      <c r="D89" s="112">
        <v>2600</v>
      </c>
      <c r="E89" s="113"/>
      <c r="F89" s="113"/>
      <c r="G89" s="113"/>
      <c r="H89" s="113"/>
      <c r="I89" s="201"/>
      <c r="J89" s="137"/>
      <c r="K89" s="113"/>
      <c r="L89" s="113"/>
      <c r="M89" s="175"/>
      <c r="N89" s="138">
        <f t="shared" si="29"/>
        <v>24920.0499999998</v>
      </c>
    </row>
    <row r="90" s="75" customFormat="1" spans="1:14">
      <c r="A90" s="109">
        <f t="shared" ref="A90:A97" si="30">A89+1</f>
        <v>13</v>
      </c>
      <c r="B90" s="110" t="s">
        <v>68</v>
      </c>
      <c r="C90" s="115" t="s">
        <v>69</v>
      </c>
      <c r="D90" s="112">
        <v>2000</v>
      </c>
      <c r="E90" s="113"/>
      <c r="F90" s="113"/>
      <c r="G90" s="113"/>
      <c r="H90" s="113"/>
      <c r="I90" s="201"/>
      <c r="J90" s="137"/>
      <c r="K90" s="113"/>
      <c r="L90" s="113"/>
      <c r="M90" s="175"/>
      <c r="N90" s="138">
        <f t="shared" si="29"/>
        <v>26920.0499999998</v>
      </c>
    </row>
    <row r="91" s="75" customFormat="1" spans="1:14">
      <c r="A91" s="109">
        <f t="shared" si="30"/>
        <v>14</v>
      </c>
      <c r="B91" s="110" t="s">
        <v>68</v>
      </c>
      <c r="C91" s="115" t="s">
        <v>70</v>
      </c>
      <c r="D91" s="112">
        <v>200</v>
      </c>
      <c r="E91" s="113"/>
      <c r="F91" s="113"/>
      <c r="G91" s="113"/>
      <c r="H91" s="113"/>
      <c r="I91" s="201"/>
      <c r="J91" s="137"/>
      <c r="K91" s="113"/>
      <c r="L91" s="113"/>
      <c r="M91" s="175"/>
      <c r="N91" s="138">
        <f t="shared" si="29"/>
        <v>27120.0499999998</v>
      </c>
    </row>
    <row r="92" s="75" customFormat="1" spans="1:14">
      <c r="A92" s="109">
        <f t="shared" si="30"/>
        <v>15</v>
      </c>
      <c r="B92" s="110" t="s">
        <v>68</v>
      </c>
      <c r="C92" s="115" t="s">
        <v>71</v>
      </c>
      <c r="D92" s="112">
        <v>600</v>
      </c>
      <c r="E92" s="113"/>
      <c r="F92" s="113"/>
      <c r="G92" s="113"/>
      <c r="H92" s="113"/>
      <c r="I92" s="201"/>
      <c r="J92" s="137"/>
      <c r="K92" s="113"/>
      <c r="L92" s="113"/>
      <c r="M92" s="175"/>
      <c r="N92" s="138">
        <f t="shared" si="29"/>
        <v>27720.0499999998</v>
      </c>
    </row>
    <row r="93" s="75" customFormat="1" spans="1:14">
      <c r="A93" s="109">
        <f t="shared" si="30"/>
        <v>16</v>
      </c>
      <c r="B93" s="110" t="s">
        <v>68</v>
      </c>
      <c r="C93" s="115" t="s">
        <v>72</v>
      </c>
      <c r="D93" s="112">
        <v>2000</v>
      </c>
      <c r="E93" s="113"/>
      <c r="F93" s="113"/>
      <c r="G93" s="113"/>
      <c r="H93" s="113"/>
      <c r="I93" s="201"/>
      <c r="J93" s="137"/>
      <c r="K93" s="113"/>
      <c r="L93" s="113"/>
      <c r="M93" s="175"/>
      <c r="N93" s="138">
        <f t="shared" si="29"/>
        <v>29720.0499999998</v>
      </c>
    </row>
    <row r="94" s="75" customFormat="1" spans="1:14">
      <c r="A94" s="109">
        <f t="shared" si="30"/>
        <v>17</v>
      </c>
      <c r="B94" s="110" t="s">
        <v>73</v>
      </c>
      <c r="C94" s="115" t="s">
        <v>74</v>
      </c>
      <c r="D94" s="112">
        <v>600</v>
      </c>
      <c r="E94" s="113"/>
      <c r="F94" s="113"/>
      <c r="G94" s="113"/>
      <c r="H94" s="113"/>
      <c r="I94" s="201">
        <v>3.49</v>
      </c>
      <c r="J94" s="137"/>
      <c r="K94" s="113"/>
      <c r="L94" s="113"/>
      <c r="M94" s="175"/>
      <c r="N94" s="138">
        <f t="shared" si="29"/>
        <v>30323.5399999998</v>
      </c>
    </row>
    <row r="95" s="75" customFormat="1" spans="1:14">
      <c r="A95" s="109">
        <f t="shared" si="30"/>
        <v>18</v>
      </c>
      <c r="B95" s="110" t="s">
        <v>75</v>
      </c>
      <c r="C95" s="115" t="s">
        <v>76</v>
      </c>
      <c r="D95" s="112">
        <v>2000</v>
      </c>
      <c r="E95" s="113"/>
      <c r="F95" s="113"/>
      <c r="G95" s="113"/>
      <c r="H95" s="113"/>
      <c r="I95" s="201"/>
      <c r="J95" s="137"/>
      <c r="K95" s="113"/>
      <c r="L95" s="113"/>
      <c r="M95" s="175"/>
      <c r="N95" s="138">
        <f t="shared" si="29"/>
        <v>32323.5399999998</v>
      </c>
    </row>
    <row r="96" s="75" customFormat="1" spans="1:14">
      <c r="A96" s="109">
        <f t="shared" si="30"/>
        <v>19</v>
      </c>
      <c r="B96" s="110" t="s">
        <v>77</v>
      </c>
      <c r="C96" s="115" t="s">
        <v>78</v>
      </c>
      <c r="D96" s="112">
        <v>13000</v>
      </c>
      <c r="E96" s="113"/>
      <c r="F96" s="113"/>
      <c r="G96" s="113"/>
      <c r="H96" s="113"/>
      <c r="I96" s="201"/>
      <c r="J96" s="137"/>
      <c r="K96" s="113"/>
      <c r="L96" s="113"/>
      <c r="M96" s="175"/>
      <c r="N96" s="138">
        <f t="shared" si="29"/>
        <v>45323.5399999998</v>
      </c>
    </row>
    <row r="97" s="75" customFormat="1" ht="15" spans="1:14">
      <c r="A97" s="109">
        <f t="shared" si="30"/>
        <v>20</v>
      </c>
      <c r="B97" s="110" t="s">
        <v>79</v>
      </c>
      <c r="C97" s="93" t="s">
        <v>80</v>
      </c>
      <c r="D97" s="112">
        <v>3000</v>
      </c>
      <c r="E97" s="113"/>
      <c r="F97" s="113"/>
      <c r="G97" s="113"/>
      <c r="H97" s="113"/>
      <c r="I97" s="201">
        <v>7.59</v>
      </c>
      <c r="J97" s="137"/>
      <c r="K97" s="113"/>
      <c r="L97" s="113"/>
      <c r="M97" s="175"/>
      <c r="N97" s="138">
        <f t="shared" si="29"/>
        <v>48331.1299999998</v>
      </c>
    </row>
    <row r="98" s="75" customFormat="1" spans="1:14">
      <c r="A98" s="88"/>
      <c r="B98" s="96"/>
      <c r="C98" s="139" t="s">
        <v>20</v>
      </c>
      <c r="D98" s="98">
        <f t="shared" ref="D98:M98" si="31">SUM(D78:D97)</f>
        <v>47000</v>
      </c>
      <c r="E98" s="99">
        <f t="shared" si="31"/>
        <v>0</v>
      </c>
      <c r="F98" s="99">
        <f t="shared" si="31"/>
        <v>0</v>
      </c>
      <c r="G98" s="99">
        <f t="shared" si="31"/>
        <v>0</v>
      </c>
      <c r="H98" s="99">
        <f t="shared" si="31"/>
        <v>0</v>
      </c>
      <c r="I98" s="128">
        <f t="shared" si="31"/>
        <v>12.96</v>
      </c>
      <c r="J98" s="98">
        <f t="shared" si="31"/>
        <v>0</v>
      </c>
      <c r="K98" s="99">
        <f t="shared" si="31"/>
        <v>0</v>
      </c>
      <c r="L98" s="99">
        <f t="shared" si="31"/>
        <v>0</v>
      </c>
      <c r="M98" s="130">
        <f t="shared" si="31"/>
        <v>2</v>
      </c>
      <c r="N98" s="205">
        <f>N77+SUM(D98:I98)-SUM(J98:M98)</f>
        <v>48331.1299999998</v>
      </c>
    </row>
    <row r="99" s="75" customFormat="1" ht="15" spans="1:14">
      <c r="A99" s="140"/>
      <c r="B99" s="140"/>
      <c r="C99" s="140" t="s">
        <v>81</v>
      </c>
      <c r="D99" s="102">
        <f t="shared" ref="D99:N99" si="32">D98</f>
        <v>47000</v>
      </c>
      <c r="E99" s="103">
        <f t="shared" si="32"/>
        <v>0</v>
      </c>
      <c r="F99" s="103">
        <f t="shared" si="32"/>
        <v>0</v>
      </c>
      <c r="G99" s="103">
        <f t="shared" si="32"/>
        <v>0</v>
      </c>
      <c r="H99" s="103">
        <f t="shared" si="32"/>
        <v>0</v>
      </c>
      <c r="I99" s="131">
        <f t="shared" si="32"/>
        <v>12.96</v>
      </c>
      <c r="J99" s="102">
        <f t="shared" si="32"/>
        <v>0</v>
      </c>
      <c r="K99" s="103">
        <f t="shared" si="32"/>
        <v>0</v>
      </c>
      <c r="L99" s="103">
        <f t="shared" si="32"/>
        <v>0</v>
      </c>
      <c r="M99" s="154">
        <f t="shared" si="32"/>
        <v>2</v>
      </c>
      <c r="N99" s="209">
        <f t="shared" si="32"/>
        <v>48331.1299999998</v>
      </c>
    </row>
    <row r="100" s="75" customFormat="1" ht="15" spans="1:14">
      <c r="A100" s="104"/>
      <c r="B100" s="104"/>
      <c r="C100" s="188" t="s">
        <v>82</v>
      </c>
      <c r="D100" s="143">
        <f t="shared" ref="D100:M100" si="33">D99+D71</f>
        <v>1076221</v>
      </c>
      <c r="E100" s="144">
        <f t="shared" si="33"/>
        <v>58322</v>
      </c>
      <c r="F100" s="144">
        <f t="shared" si="33"/>
        <v>3000</v>
      </c>
      <c r="G100" s="144">
        <f t="shared" si="33"/>
        <v>3900</v>
      </c>
      <c r="H100" s="144">
        <f t="shared" si="33"/>
        <v>2431.4</v>
      </c>
      <c r="I100" s="159">
        <f t="shared" si="33"/>
        <v>1277.09</v>
      </c>
      <c r="J100" s="143">
        <f t="shared" si="33"/>
        <v>1059638</v>
      </c>
      <c r="K100" s="144">
        <f t="shared" si="33"/>
        <v>6000</v>
      </c>
      <c r="L100" s="144">
        <f t="shared" si="33"/>
        <v>4068.2</v>
      </c>
      <c r="M100" s="135">
        <f t="shared" si="33"/>
        <v>27114.16</v>
      </c>
      <c r="N100" s="158">
        <f>SUM(D100:I100)-SUM(J100:M100)</f>
        <v>48331.1300000001</v>
      </c>
    </row>
    <row r="101" s="108" customFormat="1" spans="2:3">
      <c r="B101" s="75"/>
      <c r="C101" s="75"/>
    </row>
    <row r="102" s="75" customFormat="1" ht="18.75" spans="1:14">
      <c r="A102" s="195" t="s">
        <v>83</v>
      </c>
      <c r="B102" s="195"/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</row>
    <row r="103" s="75" customFormat="1" ht="19.5" spans="1:14">
      <c r="A103" s="195" t="s">
        <v>1</v>
      </c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</row>
    <row r="104" s="75" customFormat="1" spans="1:14">
      <c r="A104" s="77"/>
      <c r="B104" s="78" t="s">
        <v>2</v>
      </c>
      <c r="C104" s="78" t="s">
        <v>3</v>
      </c>
      <c r="D104" s="79" t="s">
        <v>4</v>
      </c>
      <c r="E104" s="80"/>
      <c r="F104" s="80"/>
      <c r="G104" s="80"/>
      <c r="H104" s="80"/>
      <c r="I104" s="116"/>
      <c r="J104" s="79" t="s">
        <v>5</v>
      </c>
      <c r="K104" s="80"/>
      <c r="L104" s="80"/>
      <c r="M104" s="117"/>
      <c r="N104" s="78" t="s">
        <v>6</v>
      </c>
    </row>
    <row r="105" s="75" customFormat="1" ht="15" spans="1:14">
      <c r="A105" s="81"/>
      <c r="B105" s="82"/>
      <c r="C105" s="83"/>
      <c r="D105" s="84" t="s">
        <v>7</v>
      </c>
      <c r="E105" s="85" t="s">
        <v>8</v>
      </c>
      <c r="F105" s="85" t="s">
        <v>9</v>
      </c>
      <c r="G105" s="85" t="s">
        <v>10</v>
      </c>
      <c r="H105" s="85" t="s">
        <v>11</v>
      </c>
      <c r="I105" s="119" t="s">
        <v>12</v>
      </c>
      <c r="J105" s="84" t="s">
        <v>13</v>
      </c>
      <c r="K105" s="85" t="s">
        <v>14</v>
      </c>
      <c r="L105" s="85" t="s">
        <v>15</v>
      </c>
      <c r="M105" s="120" t="s">
        <v>16</v>
      </c>
      <c r="N105" s="82"/>
    </row>
    <row r="106" s="75" customFormat="1" spans="1:14">
      <c r="A106" s="86"/>
      <c r="B106" s="87"/>
      <c r="C106" s="88" t="s">
        <v>24</v>
      </c>
      <c r="D106" s="112"/>
      <c r="E106" s="113"/>
      <c r="F106" s="113"/>
      <c r="G106" s="113"/>
      <c r="H106" s="113"/>
      <c r="I106" s="201"/>
      <c r="J106" s="98"/>
      <c r="K106" s="99"/>
      <c r="L106" s="99"/>
      <c r="M106" s="130"/>
      <c r="N106" s="124">
        <f>N100</f>
        <v>48331.1300000001</v>
      </c>
    </row>
    <row r="107" s="75" customFormat="1" spans="1:14">
      <c r="A107" s="109">
        <v>1</v>
      </c>
      <c r="B107" s="110" t="s">
        <v>84</v>
      </c>
      <c r="C107" s="115" t="s">
        <v>85</v>
      </c>
      <c r="D107" s="112"/>
      <c r="E107" s="113"/>
      <c r="F107" s="113"/>
      <c r="G107" s="113"/>
      <c r="H107" s="113"/>
      <c r="I107" s="201"/>
      <c r="J107" s="137">
        <v>3000</v>
      </c>
      <c r="K107" s="113"/>
      <c r="L107" s="113"/>
      <c r="M107" s="175"/>
      <c r="N107" s="138">
        <f t="shared" ref="N107:N131" si="34">N106+SUM(D107:I107)-SUM(J107:M107)</f>
        <v>45331.1300000001</v>
      </c>
    </row>
    <row r="108" s="75" customFormat="1" spans="1:14">
      <c r="A108" s="109">
        <f t="shared" ref="A108:A131" si="35">A107+1</f>
        <v>2</v>
      </c>
      <c r="B108" s="110" t="s">
        <v>84</v>
      </c>
      <c r="C108" s="115" t="s">
        <v>86</v>
      </c>
      <c r="D108" s="112"/>
      <c r="E108" s="113"/>
      <c r="F108" s="113"/>
      <c r="G108" s="113"/>
      <c r="H108" s="113"/>
      <c r="I108" s="201"/>
      <c r="J108" s="137">
        <v>2000</v>
      </c>
      <c r="K108" s="113"/>
      <c r="L108" s="113"/>
      <c r="M108" s="175"/>
      <c r="N108" s="138">
        <f t="shared" si="34"/>
        <v>43331.1300000001</v>
      </c>
    </row>
    <row r="109" s="75" customFormat="1" spans="1:14">
      <c r="A109" s="109">
        <f t="shared" si="35"/>
        <v>3</v>
      </c>
      <c r="B109" s="110" t="s">
        <v>84</v>
      </c>
      <c r="C109" s="115" t="s">
        <v>87</v>
      </c>
      <c r="D109" s="112"/>
      <c r="E109" s="113"/>
      <c r="F109" s="113"/>
      <c r="G109" s="113"/>
      <c r="H109" s="113"/>
      <c r="I109" s="201"/>
      <c r="J109" s="137">
        <v>2000</v>
      </c>
      <c r="K109" s="113"/>
      <c r="L109" s="113"/>
      <c r="M109" s="175"/>
      <c r="N109" s="138">
        <f t="shared" si="34"/>
        <v>41331.1300000001</v>
      </c>
    </row>
    <row r="110" s="75" customFormat="1" spans="1:14">
      <c r="A110" s="109">
        <f t="shared" si="35"/>
        <v>4</v>
      </c>
      <c r="B110" s="110" t="s">
        <v>84</v>
      </c>
      <c r="C110" s="115" t="s">
        <v>88</v>
      </c>
      <c r="D110" s="112"/>
      <c r="E110" s="113"/>
      <c r="F110" s="113"/>
      <c r="G110" s="113"/>
      <c r="H110" s="113"/>
      <c r="I110" s="201"/>
      <c r="J110" s="137">
        <v>2000</v>
      </c>
      <c r="K110" s="113"/>
      <c r="L110" s="113"/>
      <c r="M110" s="175"/>
      <c r="N110" s="138">
        <f t="shared" si="34"/>
        <v>39331.1300000001</v>
      </c>
    </row>
    <row r="111" s="75" customFormat="1" spans="1:14">
      <c r="A111" s="109">
        <f t="shared" si="35"/>
        <v>5</v>
      </c>
      <c r="B111" s="110" t="s">
        <v>84</v>
      </c>
      <c r="C111" s="115" t="s">
        <v>89</v>
      </c>
      <c r="D111" s="112"/>
      <c r="E111" s="113"/>
      <c r="F111" s="113"/>
      <c r="G111" s="113"/>
      <c r="H111" s="113"/>
      <c r="I111" s="201"/>
      <c r="J111" s="137">
        <v>2000</v>
      </c>
      <c r="K111" s="113"/>
      <c r="L111" s="113"/>
      <c r="M111" s="175"/>
      <c r="N111" s="138">
        <f t="shared" si="34"/>
        <v>37331.1300000001</v>
      </c>
    </row>
    <row r="112" s="75" customFormat="1" spans="1:14">
      <c r="A112" s="109">
        <f t="shared" si="35"/>
        <v>6</v>
      </c>
      <c r="B112" s="110" t="s">
        <v>84</v>
      </c>
      <c r="C112" s="115" t="s">
        <v>90</v>
      </c>
      <c r="D112" s="112"/>
      <c r="E112" s="113"/>
      <c r="F112" s="113"/>
      <c r="G112" s="113"/>
      <c r="H112" s="113"/>
      <c r="I112" s="201"/>
      <c r="J112" s="137">
        <v>2000</v>
      </c>
      <c r="K112" s="113"/>
      <c r="L112" s="113"/>
      <c r="M112" s="175"/>
      <c r="N112" s="138">
        <f t="shared" si="34"/>
        <v>35331.1300000001</v>
      </c>
    </row>
    <row r="113" s="75" customFormat="1" spans="1:14">
      <c r="A113" s="109">
        <f t="shared" si="35"/>
        <v>7</v>
      </c>
      <c r="B113" s="110" t="s">
        <v>84</v>
      </c>
      <c r="C113" s="115" t="s">
        <v>91</v>
      </c>
      <c r="D113" s="112"/>
      <c r="E113" s="113"/>
      <c r="F113" s="113"/>
      <c r="G113" s="113"/>
      <c r="H113" s="113"/>
      <c r="I113" s="201"/>
      <c r="J113" s="137">
        <v>3000</v>
      </c>
      <c r="K113" s="113"/>
      <c r="L113" s="113"/>
      <c r="M113" s="175"/>
      <c r="N113" s="138">
        <f t="shared" si="34"/>
        <v>32331.1300000001</v>
      </c>
    </row>
    <row r="114" s="75" customFormat="1" spans="1:14">
      <c r="A114" s="109">
        <f t="shared" si="35"/>
        <v>8</v>
      </c>
      <c r="B114" s="110" t="s">
        <v>84</v>
      </c>
      <c r="C114" s="115" t="s">
        <v>92</v>
      </c>
      <c r="D114" s="112"/>
      <c r="E114" s="113"/>
      <c r="F114" s="113"/>
      <c r="G114" s="113"/>
      <c r="H114" s="113"/>
      <c r="I114" s="201"/>
      <c r="J114" s="137">
        <v>1000</v>
      </c>
      <c r="K114" s="113"/>
      <c r="L114" s="113"/>
      <c r="M114" s="175"/>
      <c r="N114" s="138">
        <f t="shared" si="34"/>
        <v>31331.1300000001</v>
      </c>
    </row>
    <row r="115" s="75" customFormat="1" spans="1:14">
      <c r="A115" s="109">
        <f t="shared" si="35"/>
        <v>9</v>
      </c>
      <c r="B115" s="110" t="s">
        <v>84</v>
      </c>
      <c r="C115" s="115" t="s">
        <v>93</v>
      </c>
      <c r="D115" s="112"/>
      <c r="E115" s="113"/>
      <c r="F115" s="113"/>
      <c r="G115" s="113"/>
      <c r="H115" s="113"/>
      <c r="I115" s="201"/>
      <c r="J115" s="137">
        <v>2000</v>
      </c>
      <c r="K115" s="113"/>
      <c r="L115" s="113"/>
      <c r="M115" s="175"/>
      <c r="N115" s="138">
        <f t="shared" si="34"/>
        <v>29331.1300000001</v>
      </c>
    </row>
    <row r="116" s="75" customFormat="1" spans="1:14">
      <c r="A116" s="109">
        <f t="shared" si="35"/>
        <v>10</v>
      </c>
      <c r="B116" s="110" t="s">
        <v>84</v>
      </c>
      <c r="C116" s="115" t="s">
        <v>94</v>
      </c>
      <c r="D116" s="112"/>
      <c r="E116" s="113"/>
      <c r="F116" s="113"/>
      <c r="G116" s="113"/>
      <c r="H116" s="113"/>
      <c r="I116" s="201"/>
      <c r="J116" s="137">
        <v>1000</v>
      </c>
      <c r="K116" s="113"/>
      <c r="L116" s="113"/>
      <c r="M116" s="175"/>
      <c r="N116" s="138">
        <f t="shared" si="34"/>
        <v>28331.1300000001</v>
      </c>
    </row>
    <row r="117" s="75" customFormat="1" spans="1:14">
      <c r="A117" s="109">
        <f t="shared" si="35"/>
        <v>11</v>
      </c>
      <c r="B117" s="110" t="s">
        <v>84</v>
      </c>
      <c r="C117" s="115" t="s">
        <v>95</v>
      </c>
      <c r="D117" s="112"/>
      <c r="E117" s="113"/>
      <c r="F117" s="113"/>
      <c r="G117" s="113"/>
      <c r="H117" s="113"/>
      <c r="I117" s="201"/>
      <c r="J117" s="137">
        <v>1000</v>
      </c>
      <c r="K117" s="113"/>
      <c r="L117" s="113"/>
      <c r="M117" s="175"/>
      <c r="N117" s="138">
        <f t="shared" si="34"/>
        <v>27331.1300000001</v>
      </c>
    </row>
    <row r="118" s="75" customFormat="1" spans="1:14">
      <c r="A118" s="109">
        <f t="shared" si="35"/>
        <v>12</v>
      </c>
      <c r="B118" s="110" t="s">
        <v>84</v>
      </c>
      <c r="C118" s="115" t="s">
        <v>96</v>
      </c>
      <c r="D118" s="112"/>
      <c r="E118" s="113"/>
      <c r="F118" s="113"/>
      <c r="G118" s="113"/>
      <c r="H118" s="113"/>
      <c r="I118" s="201"/>
      <c r="J118" s="137">
        <v>2000</v>
      </c>
      <c r="K118" s="113"/>
      <c r="L118" s="113"/>
      <c r="M118" s="175"/>
      <c r="N118" s="138">
        <f t="shared" si="34"/>
        <v>25331.1300000001</v>
      </c>
    </row>
    <row r="119" s="75" customFormat="1" spans="1:14">
      <c r="A119" s="109">
        <f t="shared" si="35"/>
        <v>13</v>
      </c>
      <c r="B119" s="110" t="s">
        <v>84</v>
      </c>
      <c r="C119" s="115" t="s">
        <v>97</v>
      </c>
      <c r="D119" s="112"/>
      <c r="E119" s="113"/>
      <c r="F119" s="113"/>
      <c r="G119" s="113"/>
      <c r="H119" s="113"/>
      <c r="I119" s="201"/>
      <c r="J119" s="137">
        <v>1500</v>
      </c>
      <c r="K119" s="113"/>
      <c r="L119" s="113"/>
      <c r="M119" s="175"/>
      <c r="N119" s="138">
        <f t="shared" si="34"/>
        <v>23831.1300000001</v>
      </c>
    </row>
    <row r="120" s="75" customFormat="1" spans="1:14">
      <c r="A120" s="109">
        <f t="shared" si="35"/>
        <v>14</v>
      </c>
      <c r="B120" s="110" t="s">
        <v>84</v>
      </c>
      <c r="C120" s="115" t="s">
        <v>98</v>
      </c>
      <c r="D120" s="112"/>
      <c r="E120" s="113"/>
      <c r="F120" s="113"/>
      <c r="G120" s="113"/>
      <c r="H120" s="113"/>
      <c r="I120" s="201"/>
      <c r="J120" s="137">
        <v>3000</v>
      </c>
      <c r="K120" s="113"/>
      <c r="L120" s="113"/>
      <c r="M120" s="175"/>
      <c r="N120" s="138">
        <f t="shared" si="34"/>
        <v>20831.1300000001</v>
      </c>
    </row>
    <row r="121" s="75" customFormat="1" spans="1:14">
      <c r="A121" s="109">
        <f t="shared" si="35"/>
        <v>15</v>
      </c>
      <c r="B121" s="110" t="s">
        <v>84</v>
      </c>
      <c r="C121" s="115" t="s">
        <v>99</v>
      </c>
      <c r="D121" s="112"/>
      <c r="E121" s="113"/>
      <c r="F121" s="113"/>
      <c r="G121" s="113"/>
      <c r="H121" s="113"/>
      <c r="I121" s="201"/>
      <c r="J121" s="137">
        <v>1500</v>
      </c>
      <c r="K121" s="113"/>
      <c r="L121" s="113"/>
      <c r="M121" s="175"/>
      <c r="N121" s="138">
        <f t="shared" si="34"/>
        <v>19331.1300000001</v>
      </c>
    </row>
    <row r="122" s="75" customFormat="1" spans="1:14">
      <c r="A122" s="109">
        <f t="shared" si="35"/>
        <v>16</v>
      </c>
      <c r="B122" s="110" t="s">
        <v>84</v>
      </c>
      <c r="C122" s="115" t="s">
        <v>100</v>
      </c>
      <c r="D122" s="112"/>
      <c r="E122" s="113"/>
      <c r="F122" s="113"/>
      <c r="G122" s="113"/>
      <c r="H122" s="113"/>
      <c r="I122" s="201"/>
      <c r="J122" s="137">
        <v>1500</v>
      </c>
      <c r="K122" s="113"/>
      <c r="L122" s="113"/>
      <c r="M122" s="175"/>
      <c r="N122" s="138">
        <f t="shared" si="34"/>
        <v>17831.1300000001</v>
      </c>
    </row>
    <row r="123" s="75" customFormat="1" spans="1:14">
      <c r="A123" s="109">
        <f t="shared" si="35"/>
        <v>17</v>
      </c>
      <c r="B123" s="110" t="s">
        <v>84</v>
      </c>
      <c r="C123" s="115" t="s">
        <v>101</v>
      </c>
      <c r="D123" s="112"/>
      <c r="E123" s="113"/>
      <c r="F123" s="113"/>
      <c r="G123" s="113"/>
      <c r="H123" s="113"/>
      <c r="I123" s="201"/>
      <c r="J123" s="137">
        <v>1000</v>
      </c>
      <c r="K123" s="113"/>
      <c r="L123" s="113"/>
      <c r="M123" s="175"/>
      <c r="N123" s="138">
        <f t="shared" si="34"/>
        <v>16831.1300000001</v>
      </c>
    </row>
    <row r="124" s="75" customFormat="1" spans="1:14">
      <c r="A124" s="109">
        <f t="shared" si="35"/>
        <v>18</v>
      </c>
      <c r="B124" s="110" t="s">
        <v>102</v>
      </c>
      <c r="C124" s="115" t="s">
        <v>19</v>
      </c>
      <c r="D124" s="112"/>
      <c r="E124" s="113"/>
      <c r="F124" s="113"/>
      <c r="G124" s="113"/>
      <c r="H124" s="113"/>
      <c r="I124" s="201"/>
      <c r="J124" s="137"/>
      <c r="K124" s="113"/>
      <c r="L124" s="113"/>
      <c r="M124" s="175">
        <v>2</v>
      </c>
      <c r="N124" s="138">
        <f t="shared" si="34"/>
        <v>16829.1300000001</v>
      </c>
    </row>
    <row r="125" s="75" customFormat="1" spans="1:14">
      <c r="A125" s="109">
        <f t="shared" si="35"/>
        <v>19</v>
      </c>
      <c r="B125" s="110" t="s">
        <v>102</v>
      </c>
      <c r="C125" s="115" t="s">
        <v>103</v>
      </c>
      <c r="D125" s="112">
        <v>2000</v>
      </c>
      <c r="E125" s="113"/>
      <c r="F125" s="113"/>
      <c r="G125" s="113"/>
      <c r="H125" s="113"/>
      <c r="I125" s="201">
        <v>8.37</v>
      </c>
      <c r="J125" s="137"/>
      <c r="K125" s="113"/>
      <c r="L125" s="113"/>
      <c r="M125" s="175"/>
      <c r="N125" s="138">
        <f t="shared" si="34"/>
        <v>18837.5000000001</v>
      </c>
    </row>
    <row r="126" s="75" customFormat="1" spans="1:14">
      <c r="A126" s="109">
        <f t="shared" si="35"/>
        <v>20</v>
      </c>
      <c r="B126" s="110" t="s">
        <v>104</v>
      </c>
      <c r="C126" s="115" t="s">
        <v>105</v>
      </c>
      <c r="D126" s="112">
        <v>400</v>
      </c>
      <c r="E126" s="113"/>
      <c r="F126" s="113"/>
      <c r="G126" s="113"/>
      <c r="H126" s="113"/>
      <c r="I126" s="201"/>
      <c r="J126" s="137"/>
      <c r="K126" s="113"/>
      <c r="L126" s="113"/>
      <c r="M126" s="175"/>
      <c r="N126" s="138">
        <f t="shared" si="34"/>
        <v>19237.5000000001</v>
      </c>
    </row>
    <row r="127" s="75" customFormat="1" spans="1:14">
      <c r="A127" s="109">
        <f t="shared" si="35"/>
        <v>21</v>
      </c>
      <c r="B127" s="110" t="s">
        <v>104</v>
      </c>
      <c r="C127" s="115" t="s">
        <v>106</v>
      </c>
      <c r="D127" s="112"/>
      <c r="E127" s="113"/>
      <c r="F127" s="113"/>
      <c r="G127" s="113"/>
      <c r="H127" s="113"/>
      <c r="I127" s="201"/>
      <c r="J127" s="137">
        <v>14200</v>
      </c>
      <c r="K127" s="113"/>
      <c r="L127" s="113"/>
      <c r="M127" s="175"/>
      <c r="N127" s="138">
        <f t="shared" si="34"/>
        <v>5037.5000000001</v>
      </c>
    </row>
    <row r="128" s="75" customFormat="1" spans="1:14">
      <c r="A128" s="109">
        <f t="shared" si="35"/>
        <v>22</v>
      </c>
      <c r="B128" s="110" t="s">
        <v>104</v>
      </c>
      <c r="C128" s="115" t="s">
        <v>31</v>
      </c>
      <c r="D128" s="112"/>
      <c r="E128" s="113"/>
      <c r="F128" s="113"/>
      <c r="G128" s="113"/>
      <c r="H128" s="113">
        <v>13.52</v>
      </c>
      <c r="I128" s="201"/>
      <c r="J128" s="137"/>
      <c r="K128" s="113"/>
      <c r="L128" s="113"/>
      <c r="M128" s="175"/>
      <c r="N128" s="138">
        <f t="shared" si="34"/>
        <v>5051.0200000001</v>
      </c>
    </row>
    <row r="129" s="75" customFormat="1" spans="1:14">
      <c r="A129" s="109">
        <f t="shared" si="35"/>
        <v>23</v>
      </c>
      <c r="B129" s="110" t="s">
        <v>104</v>
      </c>
      <c r="C129" s="115" t="s">
        <v>107</v>
      </c>
      <c r="D129" s="112"/>
      <c r="E129" s="113"/>
      <c r="F129" s="113"/>
      <c r="G129" s="113"/>
      <c r="H129" s="113"/>
      <c r="I129" s="201"/>
      <c r="J129" s="137">
        <v>1000</v>
      </c>
      <c r="K129" s="113"/>
      <c r="L129" s="113"/>
      <c r="M129" s="175"/>
      <c r="N129" s="138">
        <f t="shared" si="34"/>
        <v>4051.0200000001</v>
      </c>
    </row>
    <row r="130" s="75" customFormat="1" spans="1:14">
      <c r="A130" s="109">
        <f t="shared" si="35"/>
        <v>24</v>
      </c>
      <c r="B130" s="110" t="s">
        <v>104</v>
      </c>
      <c r="C130" s="115" t="s">
        <v>108</v>
      </c>
      <c r="D130" s="112"/>
      <c r="E130" s="113"/>
      <c r="F130" s="113"/>
      <c r="G130" s="113"/>
      <c r="H130" s="113"/>
      <c r="I130" s="201"/>
      <c r="J130" s="137">
        <v>1000</v>
      </c>
      <c r="K130" s="113"/>
      <c r="L130" s="113"/>
      <c r="M130" s="175"/>
      <c r="N130" s="138">
        <f t="shared" si="34"/>
        <v>3051.0200000001</v>
      </c>
    </row>
    <row r="131" s="75" customFormat="1" ht="15" spans="1:14">
      <c r="A131" s="109">
        <f t="shared" si="35"/>
        <v>25</v>
      </c>
      <c r="B131" s="110" t="s">
        <v>104</v>
      </c>
      <c r="C131" s="93" t="s">
        <v>109</v>
      </c>
      <c r="D131" s="112"/>
      <c r="E131" s="113"/>
      <c r="F131" s="113"/>
      <c r="G131" s="113"/>
      <c r="H131" s="113"/>
      <c r="I131" s="201"/>
      <c r="J131" s="137">
        <v>1000</v>
      </c>
      <c r="K131" s="113"/>
      <c r="L131" s="113"/>
      <c r="M131" s="175"/>
      <c r="N131" s="138">
        <f t="shared" si="34"/>
        <v>2051.0200000001</v>
      </c>
    </row>
    <row r="132" s="75" customFormat="1" spans="1:14">
      <c r="A132" s="88"/>
      <c r="B132" s="96"/>
      <c r="C132" s="139" t="s">
        <v>20</v>
      </c>
      <c r="D132" s="98">
        <f t="shared" ref="D132:M132" si="36">SUM(D107:D131)</f>
        <v>2400</v>
      </c>
      <c r="E132" s="99">
        <f t="shared" si="36"/>
        <v>0</v>
      </c>
      <c r="F132" s="99">
        <f t="shared" si="36"/>
        <v>0</v>
      </c>
      <c r="G132" s="99">
        <f t="shared" si="36"/>
        <v>0</v>
      </c>
      <c r="H132" s="99">
        <f t="shared" si="36"/>
        <v>13.52</v>
      </c>
      <c r="I132" s="128">
        <f t="shared" si="36"/>
        <v>8.37</v>
      </c>
      <c r="J132" s="98">
        <f t="shared" si="36"/>
        <v>48700</v>
      </c>
      <c r="K132" s="99">
        <f t="shared" si="36"/>
        <v>0</v>
      </c>
      <c r="L132" s="99">
        <f t="shared" si="36"/>
        <v>0</v>
      </c>
      <c r="M132" s="130">
        <f t="shared" si="36"/>
        <v>2</v>
      </c>
      <c r="N132" s="205">
        <f>N106+SUM(D132:I132)-SUM(J132:M132)</f>
        <v>2051.0200000001</v>
      </c>
    </row>
    <row r="133" s="75" customFormat="1" ht="15" spans="1:14">
      <c r="A133" s="140"/>
      <c r="B133" s="140"/>
      <c r="C133" s="140" t="s">
        <v>110</v>
      </c>
      <c r="D133" s="102">
        <f t="shared" ref="D133:N133" si="37">D132</f>
        <v>2400</v>
      </c>
      <c r="E133" s="103">
        <f t="shared" si="37"/>
        <v>0</v>
      </c>
      <c r="F133" s="103">
        <f t="shared" si="37"/>
        <v>0</v>
      </c>
      <c r="G133" s="103">
        <f t="shared" si="37"/>
        <v>0</v>
      </c>
      <c r="H133" s="103">
        <f t="shared" si="37"/>
        <v>13.52</v>
      </c>
      <c r="I133" s="131">
        <f t="shared" si="37"/>
        <v>8.37</v>
      </c>
      <c r="J133" s="102">
        <f t="shared" si="37"/>
        <v>48700</v>
      </c>
      <c r="K133" s="103">
        <f t="shared" si="37"/>
        <v>0</v>
      </c>
      <c r="L133" s="103">
        <f t="shared" si="37"/>
        <v>0</v>
      </c>
      <c r="M133" s="154">
        <f t="shared" si="37"/>
        <v>2</v>
      </c>
      <c r="N133" s="209">
        <f t="shared" si="37"/>
        <v>2051.0200000001</v>
      </c>
    </row>
    <row r="134" s="75" customFormat="1" ht="15" spans="1:14">
      <c r="A134" s="104"/>
      <c r="B134" s="104"/>
      <c r="C134" s="188" t="s">
        <v>111</v>
      </c>
      <c r="D134" s="143">
        <f t="shared" ref="D134:M134" si="38">D133+D100</f>
        <v>1078621</v>
      </c>
      <c r="E134" s="144">
        <f t="shared" si="38"/>
        <v>58322</v>
      </c>
      <c r="F134" s="144">
        <f t="shared" si="38"/>
        <v>3000</v>
      </c>
      <c r="G134" s="144">
        <f t="shared" si="38"/>
        <v>3900</v>
      </c>
      <c r="H134" s="144">
        <f t="shared" si="38"/>
        <v>2444.92</v>
      </c>
      <c r="I134" s="159">
        <f t="shared" si="38"/>
        <v>1285.46</v>
      </c>
      <c r="J134" s="143">
        <f t="shared" si="38"/>
        <v>1108338</v>
      </c>
      <c r="K134" s="144">
        <f t="shared" si="38"/>
        <v>6000</v>
      </c>
      <c r="L134" s="144">
        <f t="shared" si="38"/>
        <v>4068.2</v>
      </c>
      <c r="M134" s="135">
        <f t="shared" si="38"/>
        <v>27116.16</v>
      </c>
      <c r="N134" s="158">
        <f>SUM(D134:I134)-SUM(J134:M134)</f>
        <v>2051.02000000002</v>
      </c>
    </row>
    <row r="135" s="108" customFormat="1" spans="2:3">
      <c r="B135" s="75"/>
      <c r="C135" s="75"/>
    </row>
    <row r="136" s="75" customFormat="1" ht="18.75" spans="1:14">
      <c r="A136" s="195" t="s">
        <v>112</v>
      </c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</row>
    <row r="137" s="75" customFormat="1" ht="19.5" spans="1:14">
      <c r="A137" s="195" t="s">
        <v>1</v>
      </c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</row>
    <row r="138" s="75" customFormat="1" spans="1:14">
      <c r="A138" s="77"/>
      <c r="B138" s="78" t="s">
        <v>2</v>
      </c>
      <c r="C138" s="78" t="s">
        <v>3</v>
      </c>
      <c r="D138" s="79" t="s">
        <v>4</v>
      </c>
      <c r="E138" s="80"/>
      <c r="F138" s="80"/>
      <c r="G138" s="80"/>
      <c r="H138" s="80"/>
      <c r="I138" s="116"/>
      <c r="J138" s="79" t="s">
        <v>5</v>
      </c>
      <c r="K138" s="80"/>
      <c r="L138" s="80"/>
      <c r="M138" s="117"/>
      <c r="N138" s="78" t="s">
        <v>6</v>
      </c>
    </row>
    <row r="139" s="75" customFormat="1" ht="15" spans="1:14">
      <c r="A139" s="81"/>
      <c r="B139" s="82"/>
      <c r="C139" s="83"/>
      <c r="D139" s="84" t="s">
        <v>7</v>
      </c>
      <c r="E139" s="85" t="s">
        <v>8</v>
      </c>
      <c r="F139" s="85" t="s">
        <v>9</v>
      </c>
      <c r="G139" s="85" t="s">
        <v>10</v>
      </c>
      <c r="H139" s="85" t="s">
        <v>11</v>
      </c>
      <c r="I139" s="119" t="s">
        <v>12</v>
      </c>
      <c r="J139" s="84" t="s">
        <v>13</v>
      </c>
      <c r="K139" s="85" t="s">
        <v>14</v>
      </c>
      <c r="L139" s="85" t="s">
        <v>15</v>
      </c>
      <c r="M139" s="120" t="s">
        <v>16</v>
      </c>
      <c r="N139" s="82"/>
    </row>
    <row r="140" s="75" customFormat="1" spans="1:14">
      <c r="A140" s="86"/>
      <c r="B140" s="87"/>
      <c r="C140" s="88" t="s">
        <v>24</v>
      </c>
      <c r="D140" s="112"/>
      <c r="E140" s="113"/>
      <c r="F140" s="113"/>
      <c r="G140" s="113"/>
      <c r="H140" s="113"/>
      <c r="I140" s="201"/>
      <c r="J140" s="98"/>
      <c r="K140" s="99"/>
      <c r="L140" s="99"/>
      <c r="M140" s="130"/>
      <c r="N140" s="124">
        <f>N134</f>
        <v>2051.02000000002</v>
      </c>
    </row>
    <row r="141" s="75" customFormat="1" spans="1:14">
      <c r="A141" s="86">
        <v>1</v>
      </c>
      <c r="B141" s="87" t="s">
        <v>113</v>
      </c>
      <c r="C141" s="210" t="s">
        <v>19</v>
      </c>
      <c r="D141" s="112"/>
      <c r="E141" s="113"/>
      <c r="F141" s="113"/>
      <c r="G141" s="113"/>
      <c r="H141" s="113"/>
      <c r="I141" s="201"/>
      <c r="J141" s="123"/>
      <c r="K141" s="90"/>
      <c r="L141" s="90"/>
      <c r="M141" s="171">
        <v>2</v>
      </c>
      <c r="N141" s="138">
        <f>N140+SUM(D141:I141)-SUM(J141:M141)</f>
        <v>2049.02000000002</v>
      </c>
    </row>
    <row r="142" s="75" customFormat="1" ht="15" spans="1:14">
      <c r="A142" s="109">
        <v>2</v>
      </c>
      <c r="B142" s="110" t="s">
        <v>114</v>
      </c>
      <c r="C142" s="149" t="s">
        <v>115</v>
      </c>
      <c r="D142" s="112"/>
      <c r="E142" s="113"/>
      <c r="F142" s="113"/>
      <c r="G142" s="113"/>
      <c r="H142" s="113"/>
      <c r="I142" s="201"/>
      <c r="J142" s="137">
        <v>2000</v>
      </c>
      <c r="K142" s="113"/>
      <c r="L142" s="113"/>
      <c r="M142" s="175"/>
      <c r="N142" s="138">
        <f>N141+SUM(D142:I142)-SUM(J142:M142)</f>
        <v>49.0200000000186</v>
      </c>
    </row>
    <row r="143" s="75" customFormat="1" spans="1:14">
      <c r="A143" s="88"/>
      <c r="B143" s="96"/>
      <c r="C143" s="88" t="s">
        <v>20</v>
      </c>
      <c r="D143" s="98">
        <f t="shared" ref="D143:I143" si="39">SUM(D141:D142)</f>
        <v>0</v>
      </c>
      <c r="E143" s="99">
        <f t="shared" si="39"/>
        <v>0</v>
      </c>
      <c r="F143" s="99">
        <f t="shared" si="39"/>
        <v>0</v>
      </c>
      <c r="G143" s="99">
        <f t="shared" si="39"/>
        <v>0</v>
      </c>
      <c r="H143" s="99">
        <f t="shared" si="39"/>
        <v>0</v>
      </c>
      <c r="I143" s="128">
        <f t="shared" si="39"/>
        <v>0</v>
      </c>
      <c r="J143" s="98">
        <f>SUM(J142:J142)</f>
        <v>2000</v>
      </c>
      <c r="K143" s="99">
        <f>SUM(K142:K142)</f>
        <v>0</v>
      </c>
      <c r="L143" s="99">
        <f>SUM(L142:L142)</f>
        <v>0</v>
      </c>
      <c r="M143" s="130">
        <f>SUM(M141:M142)</f>
        <v>2</v>
      </c>
      <c r="N143" s="205">
        <f>N140+SUM(D143:I143)-SUM(J143:M143)</f>
        <v>49.0200000000186</v>
      </c>
    </row>
    <row r="144" s="75" customFormat="1" ht="15" spans="1:14">
      <c r="A144" s="140"/>
      <c r="B144" s="140"/>
      <c r="C144" s="140" t="s">
        <v>116</v>
      </c>
      <c r="D144" s="102">
        <f t="shared" ref="D144:N144" si="40">D143</f>
        <v>0</v>
      </c>
      <c r="E144" s="103">
        <f t="shared" si="40"/>
        <v>0</v>
      </c>
      <c r="F144" s="103">
        <f t="shared" si="40"/>
        <v>0</v>
      </c>
      <c r="G144" s="103">
        <f t="shared" si="40"/>
        <v>0</v>
      </c>
      <c r="H144" s="103">
        <f t="shared" si="40"/>
        <v>0</v>
      </c>
      <c r="I144" s="131">
        <f t="shared" si="40"/>
        <v>0</v>
      </c>
      <c r="J144" s="102">
        <f t="shared" si="40"/>
        <v>2000</v>
      </c>
      <c r="K144" s="103">
        <f t="shared" si="40"/>
        <v>0</v>
      </c>
      <c r="L144" s="103">
        <f t="shared" si="40"/>
        <v>0</v>
      </c>
      <c r="M144" s="154">
        <f t="shared" si="40"/>
        <v>2</v>
      </c>
      <c r="N144" s="209">
        <f t="shared" si="40"/>
        <v>49.0200000000186</v>
      </c>
    </row>
    <row r="145" s="75" customFormat="1" ht="15" spans="1:14">
      <c r="A145" s="104"/>
      <c r="B145" s="104"/>
      <c r="C145" s="188" t="s">
        <v>117</v>
      </c>
      <c r="D145" s="143">
        <f t="shared" ref="D145:M145" si="41">D144+D134</f>
        <v>1078621</v>
      </c>
      <c r="E145" s="144">
        <f t="shared" si="41"/>
        <v>58322</v>
      </c>
      <c r="F145" s="144">
        <f t="shared" si="41"/>
        <v>3000</v>
      </c>
      <c r="G145" s="144">
        <f t="shared" si="41"/>
        <v>3900</v>
      </c>
      <c r="H145" s="144">
        <f t="shared" si="41"/>
        <v>2444.92</v>
      </c>
      <c r="I145" s="159">
        <f t="shared" si="41"/>
        <v>1285.46</v>
      </c>
      <c r="J145" s="143">
        <f t="shared" si="41"/>
        <v>1110338</v>
      </c>
      <c r="K145" s="144">
        <f t="shared" si="41"/>
        <v>6000</v>
      </c>
      <c r="L145" s="144">
        <f t="shared" si="41"/>
        <v>4068.2</v>
      </c>
      <c r="M145" s="135">
        <f t="shared" si="41"/>
        <v>27118.16</v>
      </c>
      <c r="N145" s="158">
        <f>SUM(D145:I145)-SUM(J145:M145)</f>
        <v>49.0200000000186</v>
      </c>
    </row>
    <row r="146" s="108" customFormat="1" spans="2:3">
      <c r="B146" s="75"/>
      <c r="C146" s="75"/>
    </row>
    <row r="147" s="75" customFormat="1" ht="18.75" spans="1:14">
      <c r="A147" s="195" t="s">
        <v>118</v>
      </c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</row>
    <row r="148" s="75" customFormat="1" ht="19.5" spans="1:14">
      <c r="A148" s="195" t="s">
        <v>1</v>
      </c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  <c r="N148" s="195"/>
    </row>
    <row r="149" s="75" customFormat="1" spans="1:14">
      <c r="A149" s="77"/>
      <c r="B149" s="78" t="s">
        <v>2</v>
      </c>
      <c r="C149" s="78" t="s">
        <v>3</v>
      </c>
      <c r="D149" s="79" t="s">
        <v>4</v>
      </c>
      <c r="E149" s="80"/>
      <c r="F149" s="80"/>
      <c r="G149" s="80"/>
      <c r="H149" s="80"/>
      <c r="I149" s="116"/>
      <c r="J149" s="79" t="s">
        <v>5</v>
      </c>
      <c r="K149" s="80"/>
      <c r="L149" s="80"/>
      <c r="M149" s="117"/>
      <c r="N149" s="78" t="s">
        <v>6</v>
      </c>
    </row>
    <row r="150" s="75" customFormat="1" ht="15" spans="1:14">
      <c r="A150" s="81"/>
      <c r="B150" s="82"/>
      <c r="C150" s="83"/>
      <c r="D150" s="84" t="s">
        <v>7</v>
      </c>
      <c r="E150" s="85" t="s">
        <v>8</v>
      </c>
      <c r="F150" s="85" t="s">
        <v>9</v>
      </c>
      <c r="G150" s="85" t="s">
        <v>10</v>
      </c>
      <c r="H150" s="85" t="s">
        <v>11</v>
      </c>
      <c r="I150" s="119" t="s">
        <v>12</v>
      </c>
      <c r="J150" s="84" t="s">
        <v>13</v>
      </c>
      <c r="K150" s="85" t="s">
        <v>14</v>
      </c>
      <c r="L150" s="85" t="s">
        <v>15</v>
      </c>
      <c r="M150" s="120" t="s">
        <v>16</v>
      </c>
      <c r="N150" s="82"/>
    </row>
    <row r="151" s="75" customFormat="1" spans="1:14">
      <c r="A151" s="86"/>
      <c r="B151" s="87"/>
      <c r="C151" s="88" t="s">
        <v>24</v>
      </c>
      <c r="D151" s="112"/>
      <c r="E151" s="113"/>
      <c r="F151" s="113"/>
      <c r="G151" s="113"/>
      <c r="H151" s="113"/>
      <c r="I151" s="201"/>
      <c r="J151" s="98"/>
      <c r="K151" s="99"/>
      <c r="L151" s="99"/>
      <c r="M151" s="130"/>
      <c r="N151" s="124">
        <f>N145</f>
        <v>49.0200000000186</v>
      </c>
    </row>
    <row r="152" s="75" customFormat="1" ht="15" spans="1:14">
      <c r="A152" s="109">
        <v>1</v>
      </c>
      <c r="B152" s="110" t="s">
        <v>119</v>
      </c>
      <c r="C152" s="163" t="s">
        <v>19</v>
      </c>
      <c r="D152" s="112"/>
      <c r="E152" s="113"/>
      <c r="F152" s="113"/>
      <c r="G152" s="113"/>
      <c r="H152" s="113"/>
      <c r="I152" s="201"/>
      <c r="J152" s="137"/>
      <c r="K152" s="113"/>
      <c r="L152" s="113"/>
      <c r="M152" s="175">
        <v>2</v>
      </c>
      <c r="N152" s="138">
        <f>N151+SUM(D152:I152)-SUM(J152:M152)</f>
        <v>47.0200000000186</v>
      </c>
    </row>
    <row r="153" s="75" customFormat="1" spans="1:14">
      <c r="A153" s="88"/>
      <c r="B153" s="96"/>
      <c r="C153" s="88" t="s">
        <v>20</v>
      </c>
      <c r="D153" s="98">
        <f t="shared" ref="D153:M153" si="42">SUM(D152:D152)</f>
        <v>0</v>
      </c>
      <c r="E153" s="99">
        <f t="shared" si="42"/>
        <v>0</v>
      </c>
      <c r="F153" s="99">
        <f t="shared" si="42"/>
        <v>0</v>
      </c>
      <c r="G153" s="99">
        <f t="shared" si="42"/>
        <v>0</v>
      </c>
      <c r="H153" s="99">
        <f t="shared" si="42"/>
        <v>0</v>
      </c>
      <c r="I153" s="128">
        <f t="shared" si="42"/>
        <v>0</v>
      </c>
      <c r="J153" s="98">
        <f t="shared" si="42"/>
        <v>0</v>
      </c>
      <c r="K153" s="99">
        <f t="shared" si="42"/>
        <v>0</v>
      </c>
      <c r="L153" s="99">
        <f t="shared" si="42"/>
        <v>0</v>
      </c>
      <c r="M153" s="130">
        <f t="shared" si="42"/>
        <v>2</v>
      </c>
      <c r="N153" s="205">
        <f>N151+SUM(D153:I153)-SUM(J153:M153)</f>
        <v>47.0200000000186</v>
      </c>
    </row>
    <row r="154" s="75" customFormat="1" ht="15" spans="1:14">
      <c r="A154" s="140"/>
      <c r="B154" s="140"/>
      <c r="C154" s="140" t="s">
        <v>120</v>
      </c>
      <c r="D154" s="102">
        <f t="shared" ref="D154:N154" si="43">D153</f>
        <v>0</v>
      </c>
      <c r="E154" s="103">
        <f t="shared" si="43"/>
        <v>0</v>
      </c>
      <c r="F154" s="103">
        <f t="shared" si="43"/>
        <v>0</v>
      </c>
      <c r="G154" s="103">
        <f t="shared" si="43"/>
        <v>0</v>
      </c>
      <c r="H154" s="103">
        <f t="shared" si="43"/>
        <v>0</v>
      </c>
      <c r="I154" s="131">
        <f t="shared" si="43"/>
        <v>0</v>
      </c>
      <c r="J154" s="102">
        <f t="shared" si="43"/>
        <v>0</v>
      </c>
      <c r="K154" s="103">
        <f t="shared" si="43"/>
        <v>0</v>
      </c>
      <c r="L154" s="103">
        <f t="shared" si="43"/>
        <v>0</v>
      </c>
      <c r="M154" s="154">
        <f t="shared" si="43"/>
        <v>2</v>
      </c>
      <c r="N154" s="209">
        <f t="shared" si="43"/>
        <v>47.0200000000186</v>
      </c>
    </row>
    <row r="155" s="75" customFormat="1" ht="15" spans="1:14">
      <c r="A155" s="104"/>
      <c r="B155" s="104"/>
      <c r="C155" s="188" t="s">
        <v>121</v>
      </c>
      <c r="D155" s="143">
        <f t="shared" ref="D155:M155" si="44">D154+D145</f>
        <v>1078621</v>
      </c>
      <c r="E155" s="144">
        <f t="shared" si="44"/>
        <v>58322</v>
      </c>
      <c r="F155" s="144">
        <f t="shared" si="44"/>
        <v>3000</v>
      </c>
      <c r="G155" s="144">
        <f t="shared" si="44"/>
        <v>3900</v>
      </c>
      <c r="H155" s="144">
        <f t="shared" si="44"/>
        <v>2444.92</v>
      </c>
      <c r="I155" s="159">
        <f t="shared" si="44"/>
        <v>1285.46</v>
      </c>
      <c r="J155" s="143">
        <f t="shared" si="44"/>
        <v>1110338</v>
      </c>
      <c r="K155" s="144">
        <f t="shared" si="44"/>
        <v>6000</v>
      </c>
      <c r="L155" s="144">
        <f t="shared" si="44"/>
        <v>4068.2</v>
      </c>
      <c r="M155" s="135">
        <f t="shared" si="44"/>
        <v>27120.16</v>
      </c>
      <c r="N155" s="158">
        <f>SUM(D155:I155)-SUM(J155:M155)</f>
        <v>47.0200000000186</v>
      </c>
    </row>
    <row r="156" s="108" customFormat="1" spans="2:3">
      <c r="B156" s="75"/>
      <c r="C156" s="75"/>
    </row>
    <row r="157" s="75" customFormat="1" ht="18.75" spans="1:14">
      <c r="A157" s="195" t="s">
        <v>122</v>
      </c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</row>
    <row r="158" s="75" customFormat="1" ht="19.5" spans="1:14">
      <c r="A158" s="195" t="s">
        <v>1</v>
      </c>
      <c r="B158" s="195"/>
      <c r="C158" s="195"/>
      <c r="D158" s="195"/>
      <c r="E158" s="195"/>
      <c r="F158" s="195"/>
      <c r="G158" s="195"/>
      <c r="H158" s="195"/>
      <c r="I158" s="195"/>
      <c r="J158" s="195"/>
      <c r="K158" s="195"/>
      <c r="L158" s="195"/>
      <c r="M158" s="195"/>
      <c r="N158" s="195"/>
    </row>
    <row r="159" s="75" customFormat="1" spans="1:14">
      <c r="A159" s="77"/>
      <c r="B159" s="78" t="s">
        <v>2</v>
      </c>
      <c r="C159" s="78" t="s">
        <v>3</v>
      </c>
      <c r="D159" s="79" t="s">
        <v>4</v>
      </c>
      <c r="E159" s="80"/>
      <c r="F159" s="80"/>
      <c r="G159" s="80"/>
      <c r="H159" s="80"/>
      <c r="I159" s="116"/>
      <c r="J159" s="79" t="s">
        <v>5</v>
      </c>
      <c r="K159" s="80"/>
      <c r="L159" s="80"/>
      <c r="M159" s="117"/>
      <c r="N159" s="78" t="s">
        <v>6</v>
      </c>
    </row>
    <row r="160" s="75" customFormat="1" ht="15" spans="1:14">
      <c r="A160" s="81"/>
      <c r="B160" s="82"/>
      <c r="C160" s="83"/>
      <c r="D160" s="84" t="s">
        <v>7</v>
      </c>
      <c r="E160" s="85" t="s">
        <v>8</v>
      </c>
      <c r="F160" s="85" t="s">
        <v>9</v>
      </c>
      <c r="G160" s="85" t="s">
        <v>10</v>
      </c>
      <c r="H160" s="85" t="s">
        <v>11</v>
      </c>
      <c r="I160" s="119" t="s">
        <v>12</v>
      </c>
      <c r="J160" s="84" t="s">
        <v>13</v>
      </c>
      <c r="K160" s="85" t="s">
        <v>14</v>
      </c>
      <c r="L160" s="85" t="s">
        <v>15</v>
      </c>
      <c r="M160" s="120" t="s">
        <v>16</v>
      </c>
      <c r="N160" s="82"/>
    </row>
    <row r="161" s="75" customFormat="1" spans="1:14">
      <c r="A161" s="86"/>
      <c r="B161" s="87"/>
      <c r="C161" s="88" t="s">
        <v>24</v>
      </c>
      <c r="D161" s="112"/>
      <c r="E161" s="113"/>
      <c r="F161" s="113"/>
      <c r="G161" s="113"/>
      <c r="H161" s="113"/>
      <c r="I161" s="201"/>
      <c r="J161" s="98"/>
      <c r="K161" s="99"/>
      <c r="L161" s="99"/>
      <c r="M161" s="130"/>
      <c r="N161" s="124">
        <f>N155</f>
        <v>47.0200000000186</v>
      </c>
    </row>
    <row r="162" s="75" customFormat="1" spans="1:14">
      <c r="A162" s="86">
        <v>1</v>
      </c>
      <c r="B162" s="87" t="s">
        <v>123</v>
      </c>
      <c r="C162" s="163" t="s">
        <v>19</v>
      </c>
      <c r="D162" s="112"/>
      <c r="E162" s="113"/>
      <c r="F162" s="113"/>
      <c r="G162" s="113"/>
      <c r="H162" s="113"/>
      <c r="I162" s="201"/>
      <c r="J162" s="123"/>
      <c r="K162" s="90"/>
      <c r="L162" s="90"/>
      <c r="M162" s="171">
        <v>2</v>
      </c>
      <c r="N162" s="138">
        <f>N161+SUM(D162:I162)-SUM(J162:M162)</f>
        <v>45.0200000000186</v>
      </c>
    </row>
    <row r="163" s="75" customFormat="1" spans="1:14">
      <c r="A163" s="86">
        <v>2</v>
      </c>
      <c r="B163" s="87" t="s">
        <v>124</v>
      </c>
      <c r="C163" s="163" t="s">
        <v>125</v>
      </c>
      <c r="D163" s="112"/>
      <c r="E163" s="113">
        <v>800</v>
      </c>
      <c r="F163" s="113"/>
      <c r="G163" s="113"/>
      <c r="H163" s="113"/>
      <c r="I163" s="201"/>
      <c r="J163" s="123"/>
      <c r="K163" s="90"/>
      <c r="L163" s="90"/>
      <c r="M163" s="171"/>
      <c r="N163" s="138">
        <f>N162+SUM(D163:I163)-SUM(J163:M163)</f>
        <v>845.020000000019</v>
      </c>
    </row>
    <row r="164" s="75" customFormat="1" spans="1:14">
      <c r="A164" s="86">
        <v>3</v>
      </c>
      <c r="B164" s="87" t="s">
        <v>126</v>
      </c>
      <c r="C164" s="163" t="s">
        <v>127</v>
      </c>
      <c r="D164" s="112"/>
      <c r="E164" s="113">
        <v>1000</v>
      </c>
      <c r="F164" s="113"/>
      <c r="G164" s="113"/>
      <c r="H164" s="113"/>
      <c r="I164" s="201"/>
      <c r="J164" s="123"/>
      <c r="K164" s="90"/>
      <c r="L164" s="90"/>
      <c r="M164" s="171"/>
      <c r="N164" s="138">
        <f>N163+SUM(D164:I164)-SUM(J164:M164)</f>
        <v>1845.02000000002</v>
      </c>
    </row>
    <row r="165" s="75" customFormat="1" ht="15" spans="1:14">
      <c r="A165" s="109">
        <v>4</v>
      </c>
      <c r="B165" s="110" t="s">
        <v>128</v>
      </c>
      <c r="C165" s="163" t="s">
        <v>11</v>
      </c>
      <c r="D165" s="112"/>
      <c r="E165" s="113"/>
      <c r="F165" s="113"/>
      <c r="G165" s="113"/>
      <c r="H165" s="113">
        <v>0.58</v>
      </c>
      <c r="I165" s="201"/>
      <c r="J165" s="137"/>
      <c r="K165" s="113"/>
      <c r="L165" s="113"/>
      <c r="M165" s="175"/>
      <c r="N165" s="138">
        <f>N164+SUM(D165:I165)-SUM(J165:M165)</f>
        <v>1845.60000000002</v>
      </c>
    </row>
    <row r="166" s="75" customFormat="1" spans="1:14">
      <c r="A166" s="88"/>
      <c r="B166" s="96"/>
      <c r="C166" s="88" t="s">
        <v>20</v>
      </c>
      <c r="D166" s="98">
        <f t="shared" ref="D166:L166" si="45">SUM(D165:D165)</f>
        <v>0</v>
      </c>
      <c r="E166" s="99">
        <f>SUM(E162:E165)</f>
        <v>1800</v>
      </c>
      <c r="F166" s="99">
        <f t="shared" si="45"/>
        <v>0</v>
      </c>
      <c r="G166" s="99">
        <f t="shared" si="45"/>
        <v>0</v>
      </c>
      <c r="H166" s="99">
        <f t="shared" si="45"/>
        <v>0.58</v>
      </c>
      <c r="I166" s="128">
        <f t="shared" si="45"/>
        <v>0</v>
      </c>
      <c r="J166" s="98">
        <f t="shared" si="45"/>
        <v>0</v>
      </c>
      <c r="K166" s="99">
        <f t="shared" si="45"/>
        <v>0</v>
      </c>
      <c r="L166" s="99">
        <f t="shared" si="45"/>
        <v>0</v>
      </c>
      <c r="M166" s="130">
        <f>SUM(M161:M165)</f>
        <v>2</v>
      </c>
      <c r="N166" s="205">
        <f>N161+SUM(D166:I166)-SUM(J166:M166)</f>
        <v>1845.60000000002</v>
      </c>
    </row>
    <row r="167" s="75" customFormat="1" ht="15" spans="1:14">
      <c r="A167" s="140"/>
      <c r="B167" s="140"/>
      <c r="C167" s="140" t="s">
        <v>129</v>
      </c>
      <c r="D167" s="102">
        <f t="shared" ref="D167:N167" si="46">D166</f>
        <v>0</v>
      </c>
      <c r="E167" s="103">
        <f t="shared" si="46"/>
        <v>1800</v>
      </c>
      <c r="F167" s="103">
        <f t="shared" si="46"/>
        <v>0</v>
      </c>
      <c r="G167" s="103">
        <f t="shared" si="46"/>
        <v>0</v>
      </c>
      <c r="H167" s="103">
        <f t="shared" si="46"/>
        <v>0.58</v>
      </c>
      <c r="I167" s="131">
        <f t="shared" si="46"/>
        <v>0</v>
      </c>
      <c r="J167" s="102">
        <f t="shared" si="46"/>
        <v>0</v>
      </c>
      <c r="K167" s="103">
        <f t="shared" si="46"/>
        <v>0</v>
      </c>
      <c r="L167" s="103">
        <f t="shared" si="46"/>
        <v>0</v>
      </c>
      <c r="M167" s="154">
        <f t="shared" si="46"/>
        <v>2</v>
      </c>
      <c r="N167" s="209">
        <f t="shared" si="46"/>
        <v>1845.60000000002</v>
      </c>
    </row>
    <row r="168" s="75" customFormat="1" ht="15" spans="1:14">
      <c r="A168" s="104"/>
      <c r="B168" s="104"/>
      <c r="C168" s="188" t="s">
        <v>130</v>
      </c>
      <c r="D168" s="143">
        <f t="shared" ref="D168:M168" si="47">D167+D155</f>
        <v>1078621</v>
      </c>
      <c r="E168" s="144">
        <f t="shared" si="47"/>
        <v>60122</v>
      </c>
      <c r="F168" s="144">
        <f t="shared" si="47"/>
        <v>3000</v>
      </c>
      <c r="G168" s="144">
        <f t="shared" si="47"/>
        <v>3900</v>
      </c>
      <c r="H168" s="144">
        <f t="shared" si="47"/>
        <v>2445.5</v>
      </c>
      <c r="I168" s="159">
        <f t="shared" si="47"/>
        <v>1285.46</v>
      </c>
      <c r="J168" s="143">
        <f t="shared" si="47"/>
        <v>1110338</v>
      </c>
      <c r="K168" s="144">
        <f t="shared" si="47"/>
        <v>6000</v>
      </c>
      <c r="L168" s="144">
        <f t="shared" si="47"/>
        <v>4068.2</v>
      </c>
      <c r="M168" s="135">
        <f t="shared" si="47"/>
        <v>27122.16</v>
      </c>
      <c r="N168" s="158">
        <f>SUM(D168:I168)-SUM(J168:M168)</f>
        <v>1845.60000000009</v>
      </c>
    </row>
    <row r="169" s="108" customFormat="1" spans="2:3">
      <c r="B169" s="75"/>
      <c r="C169" s="75"/>
    </row>
    <row r="170" s="108" customFormat="1" spans="2:3">
      <c r="B170" s="75"/>
      <c r="C170" s="75"/>
    </row>
    <row r="171" s="75" customFormat="1" spans="1:14">
      <c r="A171" s="108"/>
      <c r="C171" s="75" t="s">
        <v>131</v>
      </c>
      <c r="D171" s="184">
        <f>D8+D18+D28+D38+D48+D59+D70+D99+D133+D144+D154+D167</f>
        <v>50600</v>
      </c>
      <c r="E171" s="184">
        <f t="shared" ref="D171:M171" si="48">E8+E18+E28+E38+E48+E59+E70+E99+E133+E144+E154+E167</f>
        <v>1800</v>
      </c>
      <c r="F171" s="184">
        <f t="shared" si="48"/>
        <v>0</v>
      </c>
      <c r="G171" s="184">
        <f t="shared" si="48"/>
        <v>0</v>
      </c>
      <c r="H171" s="184">
        <f t="shared" si="48"/>
        <v>14.85</v>
      </c>
      <c r="I171" s="184">
        <f t="shared" si="48"/>
        <v>21.33</v>
      </c>
      <c r="J171" s="184">
        <f t="shared" si="48"/>
        <v>50700</v>
      </c>
      <c r="K171" s="184">
        <f t="shared" si="48"/>
        <v>0</v>
      </c>
      <c r="L171" s="184">
        <f t="shared" si="48"/>
        <v>0</v>
      </c>
      <c r="M171" s="184">
        <f t="shared" si="48"/>
        <v>18</v>
      </c>
      <c r="N171" s="184">
        <f>N5+D171+E171+F171+G171+H171+I171-J171-K171-L171-M171</f>
        <v>1845.6</v>
      </c>
    </row>
  </sheetData>
  <mergeCells count="96">
    <mergeCell ref="A1:N1"/>
    <mergeCell ref="A2:N2"/>
    <mergeCell ref="D3:I3"/>
    <mergeCell ref="J3:M3"/>
    <mergeCell ref="A11:N11"/>
    <mergeCell ref="A12:N12"/>
    <mergeCell ref="D13:I13"/>
    <mergeCell ref="J13:M13"/>
    <mergeCell ref="A21:N21"/>
    <mergeCell ref="A22:N22"/>
    <mergeCell ref="D23:I23"/>
    <mergeCell ref="J23:M23"/>
    <mergeCell ref="A31:N31"/>
    <mergeCell ref="A32:N32"/>
    <mergeCell ref="D33:I33"/>
    <mergeCell ref="J33:M33"/>
    <mergeCell ref="A41:N41"/>
    <mergeCell ref="A42:N42"/>
    <mergeCell ref="D43:I43"/>
    <mergeCell ref="J43:M43"/>
    <mergeCell ref="A51:N51"/>
    <mergeCell ref="A52:N52"/>
    <mergeCell ref="D53:I53"/>
    <mergeCell ref="J53:M53"/>
    <mergeCell ref="A62:N62"/>
    <mergeCell ref="A63:N63"/>
    <mergeCell ref="D64:I64"/>
    <mergeCell ref="J64:M64"/>
    <mergeCell ref="A73:N73"/>
    <mergeCell ref="A74:N74"/>
    <mergeCell ref="D75:I75"/>
    <mergeCell ref="J75:M75"/>
    <mergeCell ref="A102:N102"/>
    <mergeCell ref="A103:N103"/>
    <mergeCell ref="D104:I104"/>
    <mergeCell ref="J104:M104"/>
    <mergeCell ref="A136:N136"/>
    <mergeCell ref="A137:N137"/>
    <mergeCell ref="D138:I138"/>
    <mergeCell ref="J138:M138"/>
    <mergeCell ref="A147:N147"/>
    <mergeCell ref="A148:N148"/>
    <mergeCell ref="D149:I149"/>
    <mergeCell ref="J149:M149"/>
    <mergeCell ref="A157:N157"/>
    <mergeCell ref="A158:N158"/>
    <mergeCell ref="D159:I159"/>
    <mergeCell ref="J159:M159"/>
    <mergeCell ref="A3:A4"/>
    <mergeCell ref="A13:A14"/>
    <mergeCell ref="A23:A24"/>
    <mergeCell ref="A33:A34"/>
    <mergeCell ref="A43:A44"/>
    <mergeCell ref="A53:A54"/>
    <mergeCell ref="A64:A65"/>
    <mergeCell ref="A75:A76"/>
    <mergeCell ref="A104:A105"/>
    <mergeCell ref="A138:A139"/>
    <mergeCell ref="A149:A150"/>
    <mergeCell ref="A159:A160"/>
    <mergeCell ref="B3:B4"/>
    <mergeCell ref="B13:B14"/>
    <mergeCell ref="B23:B24"/>
    <mergeCell ref="B33:B34"/>
    <mergeCell ref="B43:B44"/>
    <mergeCell ref="B53:B54"/>
    <mergeCell ref="B64:B65"/>
    <mergeCell ref="B75:B76"/>
    <mergeCell ref="B104:B105"/>
    <mergeCell ref="B138:B139"/>
    <mergeCell ref="B149:B150"/>
    <mergeCell ref="B159:B160"/>
    <mergeCell ref="C3:C4"/>
    <mergeCell ref="C13:C14"/>
    <mergeCell ref="C23:C24"/>
    <mergeCell ref="C33:C34"/>
    <mergeCell ref="C43:C44"/>
    <mergeCell ref="C53:C54"/>
    <mergeCell ref="C64:C65"/>
    <mergeCell ref="C75:C76"/>
    <mergeCell ref="C104:C105"/>
    <mergeCell ref="C138:C139"/>
    <mergeCell ref="C149:C150"/>
    <mergeCell ref="C159:C160"/>
    <mergeCell ref="N3:N4"/>
    <mergeCell ref="N13:N14"/>
    <mergeCell ref="N23:N24"/>
    <mergeCell ref="N33:N34"/>
    <mergeCell ref="N43:N44"/>
    <mergeCell ref="N53:N54"/>
    <mergeCell ref="N64:N65"/>
    <mergeCell ref="N75:N76"/>
    <mergeCell ref="N104:N105"/>
    <mergeCell ref="N138:N139"/>
    <mergeCell ref="N149:N150"/>
    <mergeCell ref="N159:N160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1"/>
  <sheetViews>
    <sheetView topLeftCell="A147" workbookViewId="0">
      <selection activeCell="D163" sqref="D163"/>
    </sheetView>
  </sheetViews>
  <sheetFormatPr defaultColWidth="9" defaultRowHeight="14.25"/>
  <cols>
    <col min="1" max="1" width="3.375" style="4" customWidth="1"/>
    <col min="2" max="2" width="8.75" style="3" customWidth="1"/>
    <col min="3" max="3" width="29.875" style="3" customWidth="1"/>
    <col min="4" max="5" width="8.5" style="4" customWidth="1"/>
    <col min="6" max="6" width="6.875" style="4" customWidth="1"/>
    <col min="7" max="7" width="8.625" style="4" customWidth="1"/>
    <col min="8" max="8" width="6.75" style="4" customWidth="1"/>
    <col min="9" max="9" width="9" style="4"/>
    <col min="10" max="10" width="10.125" style="4" customWidth="1"/>
    <col min="11" max="11" width="8.125" style="3" customWidth="1"/>
    <col min="12" max="16384" width="9" style="4"/>
  </cols>
  <sheetData>
    <row r="1" s="1" customFormat="1" ht="18.75" spans="1:10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9.5" spans="1:10">
      <c r="A2" s="5" t="s">
        <v>133</v>
      </c>
      <c r="B2" s="5"/>
      <c r="C2" s="5"/>
      <c r="D2" s="5"/>
      <c r="E2" s="5"/>
      <c r="F2" s="5"/>
      <c r="G2" s="5"/>
      <c r="H2" s="5"/>
      <c r="I2" s="5"/>
      <c r="J2" s="5"/>
    </row>
    <row r="3" s="74" customFormat="1" ht="15.75" customHeight="1" spans="1:14">
      <c r="A3" s="77"/>
      <c r="B3" s="78" t="s">
        <v>2</v>
      </c>
      <c r="C3" s="78" t="s">
        <v>3</v>
      </c>
      <c r="D3" s="79" t="s">
        <v>4</v>
      </c>
      <c r="E3" s="80"/>
      <c r="F3" s="80"/>
      <c r="G3" s="80"/>
      <c r="H3" s="80"/>
      <c r="I3" s="116"/>
      <c r="J3" s="79" t="s">
        <v>5</v>
      </c>
      <c r="K3" s="80"/>
      <c r="L3" s="80"/>
      <c r="M3" s="117"/>
      <c r="N3" s="118" t="s">
        <v>6</v>
      </c>
    </row>
    <row r="4" s="74" customFormat="1" ht="15" spans="1:14">
      <c r="A4" s="81"/>
      <c r="B4" s="82"/>
      <c r="C4" s="82"/>
      <c r="D4" s="84" t="s">
        <v>7</v>
      </c>
      <c r="E4" s="85" t="s">
        <v>8</v>
      </c>
      <c r="F4" s="85" t="s">
        <v>9</v>
      </c>
      <c r="G4" s="85" t="s">
        <v>10</v>
      </c>
      <c r="H4" s="85" t="s">
        <v>11</v>
      </c>
      <c r="I4" s="119" t="s">
        <v>12</v>
      </c>
      <c r="J4" s="84" t="s">
        <v>13</v>
      </c>
      <c r="K4" s="85" t="s">
        <v>14</v>
      </c>
      <c r="L4" s="85" t="s">
        <v>15</v>
      </c>
      <c r="M4" s="120" t="s">
        <v>16</v>
      </c>
      <c r="N4" s="121"/>
    </row>
    <row r="5" s="75" customFormat="1" customHeight="1" spans="1:14">
      <c r="A5" s="86"/>
      <c r="B5" s="147"/>
      <c r="C5" s="139" t="s">
        <v>17</v>
      </c>
      <c r="D5" s="123"/>
      <c r="E5" s="90"/>
      <c r="F5" s="90"/>
      <c r="G5" s="90"/>
      <c r="H5" s="90"/>
      <c r="I5" s="122"/>
      <c r="J5" s="123"/>
      <c r="K5" s="90"/>
      <c r="L5" s="90"/>
      <c r="M5" s="122"/>
      <c r="N5" s="124">
        <v>30836.57</v>
      </c>
    </row>
    <row r="6" s="75" customFormat="1" customHeight="1" spans="1:14">
      <c r="A6" s="86">
        <v>1</v>
      </c>
      <c r="B6" s="147"/>
      <c r="C6" s="149" t="s">
        <v>134</v>
      </c>
      <c r="D6" s="123"/>
      <c r="E6" s="90"/>
      <c r="F6" s="90"/>
      <c r="G6" s="90"/>
      <c r="H6" s="90"/>
      <c r="I6" s="122"/>
      <c r="J6" s="123"/>
      <c r="K6" s="90"/>
      <c r="L6" s="90"/>
      <c r="M6" s="122"/>
      <c r="N6" s="138">
        <f>N5+SUM(D6:I6)-SUM(J6:M6)</f>
        <v>30836.57</v>
      </c>
    </row>
    <row r="7" s="75" customFormat="1" ht="15" customHeight="1" spans="1:14">
      <c r="A7" s="88"/>
      <c r="B7" s="96"/>
      <c r="C7" s="150" t="s">
        <v>20</v>
      </c>
      <c r="D7" s="98">
        <f>SUM(D6:D6)</f>
        <v>0</v>
      </c>
      <c r="E7" s="99">
        <f t="shared" ref="E7:I7" si="0">SUM(E6)</f>
        <v>0</v>
      </c>
      <c r="F7" s="99">
        <f t="shared" si="0"/>
        <v>0</v>
      </c>
      <c r="G7" s="99">
        <f t="shared" si="0"/>
        <v>0</v>
      </c>
      <c r="H7" s="99">
        <f t="shared" si="0"/>
        <v>0</v>
      </c>
      <c r="I7" s="99">
        <f t="shared" si="0"/>
        <v>0</v>
      </c>
      <c r="J7" s="98">
        <f>SUM(J6:J6)</f>
        <v>0</v>
      </c>
      <c r="K7" s="99">
        <f>SUM(K6)</f>
        <v>0</v>
      </c>
      <c r="L7" s="99">
        <f>SUM(L6)</f>
        <v>0</v>
      </c>
      <c r="M7" s="129">
        <f>SUM(M5:M6)</f>
        <v>0</v>
      </c>
      <c r="N7" s="130">
        <f>N5+SUM(D7:I7)-SUM(J7:M7)</f>
        <v>30836.57</v>
      </c>
    </row>
    <row r="8" s="75" customFormat="1" customHeight="1" spans="1:14">
      <c r="A8" s="100"/>
      <c r="B8" s="100"/>
      <c r="C8" s="146" t="s">
        <v>21</v>
      </c>
      <c r="D8" s="141">
        <f t="shared" ref="D8:N8" si="1">D7</f>
        <v>0</v>
      </c>
      <c r="E8" s="142">
        <f t="shared" si="1"/>
        <v>0</v>
      </c>
      <c r="F8" s="142">
        <f t="shared" si="1"/>
        <v>0</v>
      </c>
      <c r="G8" s="142">
        <f t="shared" si="1"/>
        <v>0</v>
      </c>
      <c r="H8" s="142">
        <f t="shared" si="1"/>
        <v>0</v>
      </c>
      <c r="I8" s="133">
        <f t="shared" si="1"/>
        <v>0</v>
      </c>
      <c r="J8" s="102">
        <f t="shared" si="1"/>
        <v>0</v>
      </c>
      <c r="K8" s="153">
        <f t="shared" si="1"/>
        <v>0</v>
      </c>
      <c r="L8" s="153">
        <f t="shared" si="1"/>
        <v>0</v>
      </c>
      <c r="M8" s="154">
        <f t="shared" si="1"/>
        <v>0</v>
      </c>
      <c r="N8" s="133">
        <f t="shared" si="1"/>
        <v>30836.57</v>
      </c>
    </row>
    <row r="9" s="75" customFormat="1" customHeight="1" spans="1:14">
      <c r="A9" s="104"/>
      <c r="B9" s="104"/>
      <c r="C9" s="105" t="s">
        <v>22</v>
      </c>
      <c r="D9" s="143">
        <f>557523+D8</f>
        <v>557523</v>
      </c>
      <c r="E9" s="156">
        <f>132854.57+E8</f>
        <v>132854.57</v>
      </c>
      <c r="F9" s="156">
        <f>6000+F8</f>
        <v>6000</v>
      </c>
      <c r="G9" s="156">
        <f>9749.5+G8</f>
        <v>9749.5</v>
      </c>
      <c r="H9" s="156">
        <f>1025+H8</f>
        <v>1025</v>
      </c>
      <c r="I9" s="135">
        <f>718.1+I8</f>
        <v>718.1</v>
      </c>
      <c r="J9" s="156">
        <f>596350+J8</f>
        <v>596350</v>
      </c>
      <c r="K9" s="156">
        <f>K8</f>
        <v>0</v>
      </c>
      <c r="L9" s="156">
        <f>10432.5+L8</f>
        <v>10432.5</v>
      </c>
      <c r="M9" s="157">
        <f>70251.1+M8</f>
        <v>70251.1</v>
      </c>
      <c r="N9" s="158">
        <f>SUM(D9:I9)-SUM(J9:M9)</f>
        <v>30836.5700000001</v>
      </c>
    </row>
    <row r="10" s="3" customFormat="1" spans="1:14">
      <c r="A10" s="108"/>
      <c r="B10" s="75"/>
      <c r="C10" s="75"/>
      <c r="D10" s="108"/>
      <c r="E10" s="108"/>
      <c r="F10" s="108"/>
      <c r="G10" s="108"/>
      <c r="H10" s="108"/>
      <c r="I10" s="108"/>
      <c r="J10" s="108"/>
      <c r="K10" s="75"/>
      <c r="L10" s="75"/>
      <c r="M10" s="75"/>
      <c r="N10" s="75"/>
    </row>
    <row r="11" s="1" customFormat="1" ht="18.75" spans="1:10">
      <c r="A11" s="5" t="s">
        <v>135</v>
      </c>
      <c r="B11" s="5"/>
      <c r="C11" s="5"/>
      <c r="D11" s="5"/>
      <c r="E11" s="5"/>
      <c r="F11" s="5"/>
      <c r="G11" s="5"/>
      <c r="H11" s="5"/>
      <c r="I11" s="5"/>
      <c r="J11" s="5"/>
    </row>
    <row r="12" s="1" customFormat="1" ht="19.5" spans="1:10">
      <c r="A12" s="5" t="s">
        <v>133</v>
      </c>
      <c r="B12" s="5"/>
      <c r="C12" s="5"/>
      <c r="D12" s="5"/>
      <c r="E12" s="5"/>
      <c r="F12" s="5"/>
      <c r="G12" s="5"/>
      <c r="H12" s="5"/>
      <c r="I12" s="5"/>
      <c r="J12" s="5"/>
    </row>
    <row r="13" s="74" customFormat="1" ht="15.75" customHeight="1" spans="1:14">
      <c r="A13" s="77"/>
      <c r="B13" s="78" t="s">
        <v>2</v>
      </c>
      <c r="C13" s="78" t="s">
        <v>3</v>
      </c>
      <c r="D13" s="79" t="s">
        <v>4</v>
      </c>
      <c r="E13" s="80"/>
      <c r="F13" s="80"/>
      <c r="G13" s="80"/>
      <c r="H13" s="80"/>
      <c r="I13" s="116"/>
      <c r="J13" s="79" t="s">
        <v>5</v>
      </c>
      <c r="K13" s="80"/>
      <c r="L13" s="80"/>
      <c r="M13" s="117"/>
      <c r="N13" s="118" t="s">
        <v>6</v>
      </c>
    </row>
    <row r="14" s="74" customFormat="1" ht="15" spans="1:14">
      <c r="A14" s="81"/>
      <c r="B14" s="82"/>
      <c r="C14" s="83"/>
      <c r="D14" s="84" t="s">
        <v>7</v>
      </c>
      <c r="E14" s="85" t="s">
        <v>8</v>
      </c>
      <c r="F14" s="85" t="s">
        <v>9</v>
      </c>
      <c r="G14" s="85" t="s">
        <v>10</v>
      </c>
      <c r="H14" s="85" t="s">
        <v>11</v>
      </c>
      <c r="I14" s="119" t="s">
        <v>12</v>
      </c>
      <c r="J14" s="84" t="s">
        <v>13</v>
      </c>
      <c r="K14" s="85" t="s">
        <v>14</v>
      </c>
      <c r="L14" s="85" t="s">
        <v>15</v>
      </c>
      <c r="M14" s="120" t="s">
        <v>16</v>
      </c>
      <c r="N14" s="121"/>
    </row>
    <row r="15" s="75" customFormat="1" customHeight="1" spans="1:14">
      <c r="A15" s="86"/>
      <c r="B15" s="87"/>
      <c r="C15" s="88" t="s">
        <v>24</v>
      </c>
      <c r="D15" s="89"/>
      <c r="E15" s="90"/>
      <c r="F15" s="90"/>
      <c r="G15" s="90"/>
      <c r="H15" s="90"/>
      <c r="I15" s="122"/>
      <c r="J15" s="123"/>
      <c r="K15" s="90"/>
      <c r="L15" s="90"/>
      <c r="M15" s="122"/>
      <c r="N15" s="124">
        <f>N9</f>
        <v>30836.5700000001</v>
      </c>
    </row>
    <row r="16" s="75" customFormat="1" customHeight="1" spans="1:14">
      <c r="A16" s="86">
        <v>1</v>
      </c>
      <c r="B16" s="87" t="s">
        <v>136</v>
      </c>
      <c r="C16" s="115" t="s">
        <v>137</v>
      </c>
      <c r="D16" s="89"/>
      <c r="E16" s="90"/>
      <c r="F16" s="90"/>
      <c r="G16" s="90"/>
      <c r="H16" s="90"/>
      <c r="I16" s="122"/>
      <c r="J16" s="123">
        <v>1000</v>
      </c>
      <c r="K16" s="90"/>
      <c r="L16" s="90"/>
      <c r="M16" s="122"/>
      <c r="N16" s="138">
        <f t="shared" ref="N16:N21" si="2">N15+SUM(D16:I16)-SUM(J16:M16)</f>
        <v>29836.5700000001</v>
      </c>
    </row>
    <row r="17" s="75" customFormat="1" customHeight="1" spans="1:14">
      <c r="A17" s="86">
        <f>A16+1</f>
        <v>2</v>
      </c>
      <c r="B17" s="87" t="s">
        <v>136</v>
      </c>
      <c r="C17" s="115" t="s">
        <v>138</v>
      </c>
      <c r="D17" s="89"/>
      <c r="E17" s="90"/>
      <c r="F17" s="90"/>
      <c r="G17" s="90"/>
      <c r="H17" s="90"/>
      <c r="I17" s="122"/>
      <c r="J17" s="123">
        <v>1000</v>
      </c>
      <c r="K17" s="90"/>
      <c r="L17" s="90"/>
      <c r="M17" s="122"/>
      <c r="N17" s="138">
        <f t="shared" si="2"/>
        <v>28836.5700000001</v>
      </c>
    </row>
    <row r="18" s="75" customFormat="1" customHeight="1" spans="1:14">
      <c r="A18" s="86">
        <f>A17+1</f>
        <v>3</v>
      </c>
      <c r="B18" s="87" t="s">
        <v>136</v>
      </c>
      <c r="C18" s="115" t="s">
        <v>86</v>
      </c>
      <c r="D18" s="89"/>
      <c r="E18" s="90"/>
      <c r="F18" s="90"/>
      <c r="G18" s="90"/>
      <c r="H18" s="90"/>
      <c r="I18" s="122"/>
      <c r="J18" s="123">
        <v>1000</v>
      </c>
      <c r="K18" s="90"/>
      <c r="L18" s="90"/>
      <c r="M18" s="122"/>
      <c r="N18" s="138">
        <f t="shared" si="2"/>
        <v>27836.5700000001</v>
      </c>
    </row>
    <row r="19" s="75" customFormat="1" customHeight="1" spans="1:14">
      <c r="A19" s="86">
        <f>A18+1</f>
        <v>4</v>
      </c>
      <c r="B19" s="87" t="s">
        <v>136</v>
      </c>
      <c r="C19" s="115" t="s">
        <v>139</v>
      </c>
      <c r="D19" s="89"/>
      <c r="E19" s="90"/>
      <c r="F19" s="90"/>
      <c r="G19" s="90"/>
      <c r="H19" s="90"/>
      <c r="I19" s="122"/>
      <c r="J19" s="123">
        <v>1000</v>
      </c>
      <c r="K19" s="90"/>
      <c r="L19" s="90"/>
      <c r="M19" s="122"/>
      <c r="N19" s="138">
        <f t="shared" si="2"/>
        <v>26836.5700000001</v>
      </c>
    </row>
    <row r="20" s="75" customFormat="1" customHeight="1" spans="1:14">
      <c r="A20" s="86">
        <f>A19+1</f>
        <v>5</v>
      </c>
      <c r="B20" s="87" t="s">
        <v>136</v>
      </c>
      <c r="C20" s="115" t="s">
        <v>140</v>
      </c>
      <c r="D20" s="89"/>
      <c r="E20" s="90"/>
      <c r="F20" s="90"/>
      <c r="G20" s="90"/>
      <c r="H20" s="90"/>
      <c r="I20" s="122"/>
      <c r="J20" s="123">
        <v>1000</v>
      </c>
      <c r="K20" s="90"/>
      <c r="L20" s="90"/>
      <c r="M20" s="122"/>
      <c r="N20" s="138">
        <f t="shared" si="2"/>
        <v>25836.5700000001</v>
      </c>
    </row>
    <row r="21" s="75" customFormat="1" customHeight="1" spans="1:14">
      <c r="A21" s="86">
        <f>A20+1</f>
        <v>6</v>
      </c>
      <c r="B21" s="87" t="s">
        <v>136</v>
      </c>
      <c r="C21" s="93" t="s">
        <v>141</v>
      </c>
      <c r="D21" s="112"/>
      <c r="E21" s="113"/>
      <c r="F21" s="113"/>
      <c r="G21" s="113"/>
      <c r="H21" s="113"/>
      <c r="I21" s="136"/>
      <c r="J21" s="137">
        <v>1000</v>
      </c>
      <c r="K21" s="113"/>
      <c r="L21" s="113"/>
      <c r="M21" s="136"/>
      <c r="N21" s="138">
        <f t="shared" si="2"/>
        <v>24836.5700000001</v>
      </c>
    </row>
    <row r="22" s="75" customFormat="1" customHeight="1" spans="1:14">
      <c r="A22" s="88"/>
      <c r="B22" s="96"/>
      <c r="C22" s="97" t="s">
        <v>20</v>
      </c>
      <c r="D22" s="98">
        <f>SUM(D16:D21)</f>
        <v>0</v>
      </c>
      <c r="E22" s="99">
        <f t="shared" ref="D22:M22" si="3">SUM(E21:E21)</f>
        <v>0</v>
      </c>
      <c r="F22" s="99">
        <f t="shared" si="3"/>
        <v>0</v>
      </c>
      <c r="G22" s="99">
        <f t="shared" si="3"/>
        <v>0</v>
      </c>
      <c r="H22" s="99">
        <f t="shared" si="3"/>
        <v>0</v>
      </c>
      <c r="I22" s="129">
        <f t="shared" si="3"/>
        <v>0</v>
      </c>
      <c r="J22" s="98">
        <f>SUM(J16:J21)</f>
        <v>6000</v>
      </c>
      <c r="K22" s="99">
        <f t="shared" si="3"/>
        <v>0</v>
      </c>
      <c r="L22" s="99">
        <f t="shared" si="3"/>
        <v>0</v>
      </c>
      <c r="M22" s="129">
        <f t="shared" si="3"/>
        <v>0</v>
      </c>
      <c r="N22" s="130">
        <f>N15+SUM(D22:I22)-SUM(J22:M22)</f>
        <v>24836.5700000001</v>
      </c>
    </row>
    <row r="23" s="75" customFormat="1" customHeight="1" spans="1:14">
      <c r="A23" s="100"/>
      <c r="B23" s="100"/>
      <c r="C23" s="146" t="s">
        <v>27</v>
      </c>
      <c r="D23" s="141">
        <f t="shared" ref="D23:N23" si="4">D22</f>
        <v>0</v>
      </c>
      <c r="E23" s="142">
        <f t="shared" si="4"/>
        <v>0</v>
      </c>
      <c r="F23" s="142">
        <f t="shared" si="4"/>
        <v>0</v>
      </c>
      <c r="G23" s="142">
        <f t="shared" si="4"/>
        <v>0</v>
      </c>
      <c r="H23" s="142">
        <f t="shared" si="4"/>
        <v>0</v>
      </c>
      <c r="I23" s="133">
        <f t="shared" si="4"/>
        <v>0</v>
      </c>
      <c r="J23" s="102">
        <f t="shared" si="4"/>
        <v>6000</v>
      </c>
      <c r="K23" s="153">
        <f t="shared" si="4"/>
        <v>0</v>
      </c>
      <c r="L23" s="153">
        <f t="shared" si="4"/>
        <v>0</v>
      </c>
      <c r="M23" s="154">
        <f t="shared" si="4"/>
        <v>0</v>
      </c>
      <c r="N23" s="133">
        <f t="shared" si="4"/>
        <v>24836.5700000001</v>
      </c>
    </row>
    <row r="24" s="75" customFormat="1" customHeight="1" spans="1:14">
      <c r="A24" s="104"/>
      <c r="B24" s="104"/>
      <c r="C24" s="188" t="s">
        <v>28</v>
      </c>
      <c r="D24" s="143">
        <f t="shared" ref="D24:M24" si="5">D23+D9</f>
        <v>557523</v>
      </c>
      <c r="E24" s="144">
        <f t="shared" si="5"/>
        <v>132854.57</v>
      </c>
      <c r="F24" s="144">
        <f t="shared" si="5"/>
        <v>6000</v>
      </c>
      <c r="G24" s="144">
        <f t="shared" si="5"/>
        <v>9749.5</v>
      </c>
      <c r="H24" s="144">
        <f t="shared" si="5"/>
        <v>1025</v>
      </c>
      <c r="I24" s="155">
        <f t="shared" si="5"/>
        <v>718.1</v>
      </c>
      <c r="J24" s="156">
        <f t="shared" si="5"/>
        <v>602350</v>
      </c>
      <c r="K24" s="156">
        <f t="shared" si="5"/>
        <v>0</v>
      </c>
      <c r="L24" s="156">
        <f t="shared" si="5"/>
        <v>10432.5</v>
      </c>
      <c r="M24" s="157">
        <f t="shared" si="5"/>
        <v>70251.1</v>
      </c>
      <c r="N24" s="158">
        <f>SUM(D24:I24)-SUM(J24:M24)</f>
        <v>24836.5700000001</v>
      </c>
    </row>
    <row r="25" s="3" customFormat="1" spans="1:14">
      <c r="A25" s="108"/>
      <c r="B25" s="75"/>
      <c r="C25" s="75"/>
      <c r="D25" s="108"/>
      <c r="E25" s="108"/>
      <c r="F25" s="108"/>
      <c r="G25" s="108"/>
      <c r="H25" s="108"/>
      <c r="I25" s="108"/>
      <c r="J25" s="108"/>
      <c r="K25" s="75"/>
      <c r="L25" s="75"/>
      <c r="M25" s="75"/>
      <c r="N25" s="75"/>
    </row>
    <row r="26" s="1" customFormat="1" ht="18.75" spans="1:10">
      <c r="A26" s="5" t="s">
        <v>142</v>
      </c>
      <c r="B26" s="5"/>
      <c r="C26" s="5"/>
      <c r="D26" s="5"/>
      <c r="E26" s="5"/>
      <c r="F26" s="5"/>
      <c r="G26" s="5"/>
      <c r="H26" s="5"/>
      <c r="I26" s="5"/>
      <c r="J26" s="5"/>
    </row>
    <row r="27" s="1" customFormat="1" ht="19.5" spans="1:10">
      <c r="A27" s="5" t="s">
        <v>133</v>
      </c>
      <c r="B27" s="5"/>
      <c r="C27" s="5"/>
      <c r="D27" s="5"/>
      <c r="E27" s="5"/>
      <c r="F27" s="5"/>
      <c r="G27" s="5"/>
      <c r="H27" s="5"/>
      <c r="I27" s="5"/>
      <c r="J27" s="5"/>
    </row>
    <row r="28" s="74" customFormat="1" ht="15.75" customHeight="1" spans="1:14">
      <c r="A28" s="77"/>
      <c r="B28" s="78" t="s">
        <v>2</v>
      </c>
      <c r="C28" s="78" t="s">
        <v>3</v>
      </c>
      <c r="D28" s="79" t="s">
        <v>4</v>
      </c>
      <c r="E28" s="80"/>
      <c r="F28" s="80"/>
      <c r="G28" s="80"/>
      <c r="H28" s="80"/>
      <c r="I28" s="116"/>
      <c r="J28" s="79" t="s">
        <v>5</v>
      </c>
      <c r="K28" s="80"/>
      <c r="L28" s="80"/>
      <c r="M28" s="117"/>
      <c r="N28" s="118" t="s">
        <v>6</v>
      </c>
    </row>
    <row r="29" s="74" customFormat="1" ht="15" spans="1:14">
      <c r="A29" s="81"/>
      <c r="B29" s="82"/>
      <c r="C29" s="83"/>
      <c r="D29" s="84" t="s">
        <v>7</v>
      </c>
      <c r="E29" s="85" t="s">
        <v>8</v>
      </c>
      <c r="F29" s="85" t="s">
        <v>9</v>
      </c>
      <c r="G29" s="85" t="s">
        <v>10</v>
      </c>
      <c r="H29" s="85" t="s">
        <v>11</v>
      </c>
      <c r="I29" s="119" t="s">
        <v>12</v>
      </c>
      <c r="J29" s="84" t="s">
        <v>13</v>
      </c>
      <c r="K29" s="85" t="s">
        <v>14</v>
      </c>
      <c r="L29" s="85" t="s">
        <v>15</v>
      </c>
      <c r="M29" s="120" t="s">
        <v>16</v>
      </c>
      <c r="N29" s="121"/>
    </row>
    <row r="30" s="75" customFormat="1" customHeight="1" spans="1:14">
      <c r="A30" s="86"/>
      <c r="B30" s="87"/>
      <c r="C30" s="88" t="s">
        <v>24</v>
      </c>
      <c r="D30" s="89"/>
      <c r="E30" s="90"/>
      <c r="F30" s="90"/>
      <c r="G30" s="90"/>
      <c r="H30" s="90"/>
      <c r="I30" s="122"/>
      <c r="J30" s="123"/>
      <c r="K30" s="90"/>
      <c r="L30" s="90"/>
      <c r="M30" s="122"/>
      <c r="N30" s="124">
        <f>N24</f>
        <v>24836.5700000001</v>
      </c>
    </row>
    <row r="31" s="75" customFormat="1" customHeight="1" spans="1:14">
      <c r="A31" s="109">
        <v>1</v>
      </c>
      <c r="B31" s="110" t="s">
        <v>30</v>
      </c>
      <c r="C31" s="93" t="s">
        <v>31</v>
      </c>
      <c r="D31" s="112"/>
      <c r="E31" s="113"/>
      <c r="F31" s="113"/>
      <c r="G31" s="113"/>
      <c r="H31" s="113">
        <v>0.63</v>
      </c>
      <c r="I31" s="136"/>
      <c r="J31" s="137"/>
      <c r="K31" s="113"/>
      <c r="L31" s="113"/>
      <c r="M31" s="136"/>
      <c r="N31" s="138">
        <f>N30+SUM(D31:I31)-SUM(J31:M31)</f>
        <v>24837.2000000001</v>
      </c>
    </row>
    <row r="32" s="75" customFormat="1" customHeight="1" spans="1:14">
      <c r="A32" s="88"/>
      <c r="B32" s="96"/>
      <c r="C32" s="151" t="s">
        <v>20</v>
      </c>
      <c r="D32" s="98">
        <f t="shared" ref="D32:M32" si="6">SUM(D31:D31)</f>
        <v>0</v>
      </c>
      <c r="E32" s="99">
        <f t="shared" si="6"/>
        <v>0</v>
      </c>
      <c r="F32" s="99">
        <f t="shared" si="6"/>
        <v>0</v>
      </c>
      <c r="G32" s="99">
        <f t="shared" si="6"/>
        <v>0</v>
      </c>
      <c r="H32" s="99">
        <f t="shared" si="6"/>
        <v>0.63</v>
      </c>
      <c r="I32" s="129">
        <f t="shared" si="6"/>
        <v>0</v>
      </c>
      <c r="J32" s="189">
        <f t="shared" si="6"/>
        <v>0</v>
      </c>
      <c r="K32" s="99">
        <f t="shared" si="6"/>
        <v>0</v>
      </c>
      <c r="L32" s="99">
        <f t="shared" si="6"/>
        <v>0</v>
      </c>
      <c r="M32" s="129">
        <f t="shared" si="6"/>
        <v>0</v>
      </c>
      <c r="N32" s="130">
        <f>N30+SUM(D32:I32)-SUM(J32:M32)</f>
        <v>24837.2000000001</v>
      </c>
    </row>
    <row r="33" s="75" customFormat="1" customHeight="1" spans="1:14">
      <c r="A33" s="100"/>
      <c r="B33" s="100"/>
      <c r="C33" s="101" t="s">
        <v>32</v>
      </c>
      <c r="D33" s="102">
        <f t="shared" ref="D33:N33" si="7">D32</f>
        <v>0</v>
      </c>
      <c r="E33" s="103">
        <f t="shared" si="7"/>
        <v>0</v>
      </c>
      <c r="F33" s="103">
        <f t="shared" si="7"/>
        <v>0</v>
      </c>
      <c r="G33" s="103">
        <f t="shared" si="7"/>
        <v>0</v>
      </c>
      <c r="H33" s="103">
        <f t="shared" si="7"/>
        <v>0.63</v>
      </c>
      <c r="I33" s="132">
        <f t="shared" si="7"/>
        <v>0</v>
      </c>
      <c r="J33" s="142">
        <f t="shared" si="7"/>
        <v>0</v>
      </c>
      <c r="K33" s="142">
        <f t="shared" si="7"/>
        <v>0</v>
      </c>
      <c r="L33" s="142">
        <f t="shared" si="7"/>
        <v>0</v>
      </c>
      <c r="M33" s="133">
        <f t="shared" si="7"/>
        <v>0</v>
      </c>
      <c r="N33" s="133">
        <f t="shared" si="7"/>
        <v>24837.2000000001</v>
      </c>
    </row>
    <row r="34" s="75" customFormat="1" customHeight="1" spans="1:14">
      <c r="A34" s="104"/>
      <c r="B34" s="104"/>
      <c r="C34" s="188" t="s">
        <v>33</v>
      </c>
      <c r="D34" s="106">
        <f t="shared" ref="D34:M34" si="8">D33+D24</f>
        <v>557523</v>
      </c>
      <c r="E34" s="152">
        <f t="shared" si="8"/>
        <v>132854.57</v>
      </c>
      <c r="F34" s="152">
        <f t="shared" si="8"/>
        <v>6000</v>
      </c>
      <c r="G34" s="152">
        <f t="shared" si="8"/>
        <v>9749.5</v>
      </c>
      <c r="H34" s="152">
        <f t="shared" si="8"/>
        <v>1025.63</v>
      </c>
      <c r="I34" s="161">
        <f t="shared" si="8"/>
        <v>718.1</v>
      </c>
      <c r="J34" s="143">
        <f t="shared" si="8"/>
        <v>602350</v>
      </c>
      <c r="K34" s="144">
        <f t="shared" si="8"/>
        <v>0</v>
      </c>
      <c r="L34" s="144">
        <f t="shared" si="8"/>
        <v>10432.5</v>
      </c>
      <c r="M34" s="155">
        <f t="shared" si="8"/>
        <v>70251.1</v>
      </c>
      <c r="N34" s="135">
        <f>SUM(D34:I34)-SUM(J34:M34)</f>
        <v>24837.2000000001</v>
      </c>
    </row>
    <row r="35" s="3" customFormat="1" spans="1:14">
      <c r="A35" s="108"/>
      <c r="B35" s="75"/>
      <c r="C35" s="75"/>
      <c r="D35" s="108"/>
      <c r="E35" s="108"/>
      <c r="F35" s="108"/>
      <c r="G35" s="108"/>
      <c r="H35" s="108"/>
      <c r="I35" s="108"/>
      <c r="J35" s="108"/>
      <c r="K35" s="75"/>
      <c r="L35" s="75"/>
      <c r="M35" s="75"/>
      <c r="N35" s="75"/>
    </row>
    <row r="36" s="1" customFormat="1" ht="18.75" spans="1:10">
      <c r="A36" s="5" t="s">
        <v>143</v>
      </c>
      <c r="B36" s="5"/>
      <c r="C36" s="5"/>
      <c r="D36" s="5"/>
      <c r="E36" s="5"/>
      <c r="F36" s="5"/>
      <c r="G36" s="5"/>
      <c r="H36" s="5"/>
      <c r="I36" s="5"/>
      <c r="J36" s="5"/>
    </row>
    <row r="37" s="1" customFormat="1" ht="19.5" spans="1:10">
      <c r="A37" s="5" t="s">
        <v>133</v>
      </c>
      <c r="B37" s="5"/>
      <c r="C37" s="5"/>
      <c r="D37" s="5"/>
      <c r="E37" s="5"/>
      <c r="F37" s="5"/>
      <c r="G37" s="5"/>
      <c r="H37" s="5"/>
      <c r="I37" s="5"/>
      <c r="J37" s="5"/>
    </row>
    <row r="38" s="74" customFormat="1" ht="15.75" customHeight="1" spans="1:14">
      <c r="A38" s="77"/>
      <c r="B38" s="78" t="s">
        <v>2</v>
      </c>
      <c r="C38" s="78" t="s">
        <v>3</v>
      </c>
      <c r="D38" s="79" t="s">
        <v>4</v>
      </c>
      <c r="E38" s="80"/>
      <c r="F38" s="80"/>
      <c r="G38" s="80"/>
      <c r="H38" s="80"/>
      <c r="I38" s="116"/>
      <c r="J38" s="79" t="s">
        <v>5</v>
      </c>
      <c r="K38" s="80"/>
      <c r="L38" s="80"/>
      <c r="M38" s="117"/>
      <c r="N38" s="118" t="s">
        <v>6</v>
      </c>
    </row>
    <row r="39" s="74" customFormat="1" ht="15" spans="1:14">
      <c r="A39" s="81"/>
      <c r="B39" s="82"/>
      <c r="C39" s="82"/>
      <c r="D39" s="84" t="s">
        <v>7</v>
      </c>
      <c r="E39" s="85" t="s">
        <v>8</v>
      </c>
      <c r="F39" s="85" t="s">
        <v>9</v>
      </c>
      <c r="G39" s="85" t="s">
        <v>10</v>
      </c>
      <c r="H39" s="85" t="s">
        <v>11</v>
      </c>
      <c r="I39" s="119" t="s">
        <v>12</v>
      </c>
      <c r="J39" s="84" t="s">
        <v>13</v>
      </c>
      <c r="K39" s="85" t="s">
        <v>14</v>
      </c>
      <c r="L39" s="85" t="s">
        <v>15</v>
      </c>
      <c r="M39" s="120" t="s">
        <v>16</v>
      </c>
      <c r="N39" s="121"/>
    </row>
    <row r="40" s="75" customFormat="1" customHeight="1" spans="1:14">
      <c r="A40" s="86"/>
      <c r="B40" s="147"/>
      <c r="C40" s="88" t="s">
        <v>24</v>
      </c>
      <c r="D40" s="123"/>
      <c r="E40" s="90"/>
      <c r="F40" s="90"/>
      <c r="G40" s="90"/>
      <c r="H40" s="90"/>
      <c r="I40" s="122"/>
      <c r="J40" s="123"/>
      <c r="K40" s="90"/>
      <c r="L40" s="90"/>
      <c r="M40" s="122"/>
      <c r="N40" s="124">
        <f>N33</f>
        <v>24837.2000000001</v>
      </c>
    </row>
    <row r="41" s="75" customFormat="1" customHeight="1" spans="1:14">
      <c r="A41" s="109">
        <v>1</v>
      </c>
      <c r="B41" s="148" t="s">
        <v>144</v>
      </c>
      <c r="C41" s="149" t="s">
        <v>145</v>
      </c>
      <c r="D41" s="137"/>
      <c r="E41" s="113"/>
      <c r="F41" s="113"/>
      <c r="G41" s="113"/>
      <c r="H41" s="113"/>
      <c r="I41" s="136"/>
      <c r="J41" s="137"/>
      <c r="K41" s="113"/>
      <c r="L41" s="113"/>
      <c r="M41" s="136">
        <v>10</v>
      </c>
      <c r="N41" s="138">
        <f>N40+SUM(D41:I41)-SUM(J41:M41)</f>
        <v>24827.2000000001</v>
      </c>
    </row>
    <row r="42" s="75" customFormat="1" customHeight="1" spans="1:14">
      <c r="A42" s="88"/>
      <c r="B42" s="96"/>
      <c r="C42" s="150" t="s">
        <v>20</v>
      </c>
      <c r="D42" s="98">
        <f t="shared" ref="D42:M42" si="9">SUM(D41:D41)</f>
        <v>0</v>
      </c>
      <c r="E42" s="99">
        <f t="shared" si="9"/>
        <v>0</v>
      </c>
      <c r="F42" s="99">
        <f t="shared" si="9"/>
        <v>0</v>
      </c>
      <c r="G42" s="99">
        <f t="shared" si="9"/>
        <v>0</v>
      </c>
      <c r="H42" s="99">
        <f t="shared" si="9"/>
        <v>0</v>
      </c>
      <c r="I42" s="129">
        <f t="shared" si="9"/>
        <v>0</v>
      </c>
      <c r="J42" s="98">
        <f t="shared" si="9"/>
        <v>0</v>
      </c>
      <c r="K42" s="99">
        <f t="shared" si="9"/>
        <v>0</v>
      </c>
      <c r="L42" s="99">
        <f t="shared" si="9"/>
        <v>0</v>
      </c>
      <c r="M42" s="129">
        <f t="shared" si="9"/>
        <v>10</v>
      </c>
      <c r="N42" s="130">
        <f>N40+SUM(D42:I42)-SUM(J42:M42)</f>
        <v>24827.2000000001</v>
      </c>
    </row>
    <row r="43" s="75" customFormat="1" customHeight="1" spans="1:14">
      <c r="A43" s="100"/>
      <c r="B43" s="100"/>
      <c r="C43" s="146" t="s">
        <v>36</v>
      </c>
      <c r="D43" s="141">
        <f t="shared" ref="D43:N43" si="10">D42</f>
        <v>0</v>
      </c>
      <c r="E43" s="142">
        <f t="shared" si="10"/>
        <v>0</v>
      </c>
      <c r="F43" s="142">
        <f t="shared" si="10"/>
        <v>0</v>
      </c>
      <c r="G43" s="142">
        <f t="shared" si="10"/>
        <v>0</v>
      </c>
      <c r="H43" s="142">
        <f t="shared" si="10"/>
        <v>0</v>
      </c>
      <c r="I43" s="133">
        <f t="shared" si="10"/>
        <v>0</v>
      </c>
      <c r="J43" s="141">
        <f t="shared" si="10"/>
        <v>0</v>
      </c>
      <c r="K43" s="142">
        <f t="shared" si="10"/>
        <v>0</v>
      </c>
      <c r="L43" s="142">
        <f t="shared" si="10"/>
        <v>0</v>
      </c>
      <c r="M43" s="133">
        <f t="shared" si="10"/>
        <v>10</v>
      </c>
      <c r="N43" s="133">
        <f t="shared" si="10"/>
        <v>24827.2000000001</v>
      </c>
    </row>
    <row r="44" s="75" customFormat="1" customHeight="1" spans="1:14">
      <c r="A44" s="104"/>
      <c r="B44" s="104"/>
      <c r="C44" s="188" t="s">
        <v>37</v>
      </c>
      <c r="D44" s="143">
        <f t="shared" ref="D44:M44" si="11">D43+D34</f>
        <v>557523</v>
      </c>
      <c r="E44" s="144">
        <f t="shared" si="11"/>
        <v>132854.57</v>
      </c>
      <c r="F44" s="144">
        <f t="shared" si="11"/>
        <v>6000</v>
      </c>
      <c r="G44" s="144">
        <f t="shared" si="11"/>
        <v>9749.5</v>
      </c>
      <c r="H44" s="144">
        <f t="shared" si="11"/>
        <v>1025.63</v>
      </c>
      <c r="I44" s="155">
        <f t="shared" si="11"/>
        <v>718.1</v>
      </c>
      <c r="J44" s="143">
        <f t="shared" si="11"/>
        <v>602350</v>
      </c>
      <c r="K44" s="144">
        <f t="shared" si="11"/>
        <v>0</v>
      </c>
      <c r="L44" s="144">
        <f t="shared" si="11"/>
        <v>10432.5</v>
      </c>
      <c r="M44" s="155">
        <f t="shared" si="11"/>
        <v>70261.1</v>
      </c>
      <c r="N44" s="135">
        <f>SUM(D44:I44)-SUM(J44:M44)</f>
        <v>24827.2000000001</v>
      </c>
    </row>
    <row r="45" s="3" customFormat="1" spans="1:14">
      <c r="A45" s="108"/>
      <c r="B45" s="75"/>
      <c r="C45" s="75"/>
      <c r="D45" s="108"/>
      <c r="E45" s="108"/>
      <c r="F45" s="108"/>
      <c r="G45" s="108"/>
      <c r="H45" s="108"/>
      <c r="I45" s="108"/>
      <c r="J45" s="108"/>
      <c r="K45" s="75"/>
      <c r="L45" s="75"/>
      <c r="M45" s="75"/>
      <c r="N45" s="75"/>
    </row>
    <row r="46" s="1" customFormat="1" ht="18.75" spans="1:10">
      <c r="A46" s="5" t="s">
        <v>146</v>
      </c>
      <c r="B46" s="5"/>
      <c r="C46" s="5"/>
      <c r="D46" s="5"/>
      <c r="E46" s="5"/>
      <c r="F46" s="5"/>
      <c r="G46" s="5"/>
      <c r="H46" s="5"/>
      <c r="I46" s="5"/>
      <c r="J46" s="5"/>
    </row>
    <row r="47" s="1" customFormat="1" ht="19.5" spans="1:10">
      <c r="A47" s="5" t="s">
        <v>133</v>
      </c>
      <c r="B47" s="5"/>
      <c r="C47" s="5"/>
      <c r="D47" s="5"/>
      <c r="E47" s="5"/>
      <c r="F47" s="5"/>
      <c r="G47" s="5"/>
      <c r="H47" s="5"/>
      <c r="I47" s="5"/>
      <c r="J47" s="5"/>
    </row>
    <row r="48" s="74" customFormat="1" ht="15.75" customHeight="1" spans="1:14">
      <c r="A48" s="77"/>
      <c r="B48" s="78" t="s">
        <v>2</v>
      </c>
      <c r="C48" s="78" t="s">
        <v>3</v>
      </c>
      <c r="D48" s="79" t="s">
        <v>4</v>
      </c>
      <c r="E48" s="80"/>
      <c r="F48" s="80"/>
      <c r="G48" s="80"/>
      <c r="H48" s="80"/>
      <c r="I48" s="116"/>
      <c r="J48" s="79" t="s">
        <v>5</v>
      </c>
      <c r="K48" s="80"/>
      <c r="L48" s="80"/>
      <c r="M48" s="117"/>
      <c r="N48" s="118" t="s">
        <v>6</v>
      </c>
    </row>
    <row r="49" s="74" customFormat="1" ht="15" spans="1:14">
      <c r="A49" s="81"/>
      <c r="B49" s="82"/>
      <c r="C49" s="82"/>
      <c r="D49" s="84" t="s">
        <v>7</v>
      </c>
      <c r="E49" s="85" t="s">
        <v>8</v>
      </c>
      <c r="F49" s="85" t="s">
        <v>9</v>
      </c>
      <c r="G49" s="85" t="s">
        <v>10</v>
      </c>
      <c r="H49" s="85" t="s">
        <v>11</v>
      </c>
      <c r="I49" s="119" t="s">
        <v>12</v>
      </c>
      <c r="J49" s="84" t="s">
        <v>13</v>
      </c>
      <c r="K49" s="85" t="s">
        <v>14</v>
      </c>
      <c r="L49" s="85" t="s">
        <v>15</v>
      </c>
      <c r="M49" s="120" t="s">
        <v>16</v>
      </c>
      <c r="N49" s="121"/>
    </row>
    <row r="50" s="75" customFormat="1" customHeight="1" spans="1:14">
      <c r="A50" s="86"/>
      <c r="B50" s="147"/>
      <c r="C50" s="88" t="s">
        <v>24</v>
      </c>
      <c r="D50" s="123"/>
      <c r="E50" s="90"/>
      <c r="F50" s="90"/>
      <c r="G50" s="90"/>
      <c r="H50" s="90"/>
      <c r="I50" s="122"/>
      <c r="J50" s="123"/>
      <c r="K50" s="90"/>
      <c r="L50" s="90"/>
      <c r="M50" s="122"/>
      <c r="N50" s="124">
        <f>N44</f>
        <v>24827.2000000001</v>
      </c>
    </row>
    <row r="51" s="75" customFormat="1" customHeight="1" spans="1:14">
      <c r="A51" s="109">
        <v>1</v>
      </c>
      <c r="B51" s="148"/>
      <c r="C51" s="149" t="s">
        <v>134</v>
      </c>
      <c r="D51" s="137"/>
      <c r="E51" s="113"/>
      <c r="F51" s="113"/>
      <c r="G51" s="113"/>
      <c r="H51" s="113"/>
      <c r="I51" s="136"/>
      <c r="J51" s="137"/>
      <c r="K51" s="113"/>
      <c r="L51" s="113"/>
      <c r="M51" s="136"/>
      <c r="N51" s="138">
        <f>N50+SUM(D51:I51)-SUM(J51:M51)</f>
        <v>24827.2000000001</v>
      </c>
    </row>
    <row r="52" s="75" customFormat="1" customHeight="1" spans="1:14">
      <c r="A52" s="88"/>
      <c r="B52" s="96"/>
      <c r="C52" s="150" t="s">
        <v>20</v>
      </c>
      <c r="D52" s="98">
        <f t="shared" ref="D52:M52" si="12">SUM(D51:D51)</f>
        <v>0</v>
      </c>
      <c r="E52" s="99">
        <f t="shared" si="12"/>
        <v>0</v>
      </c>
      <c r="F52" s="99">
        <f t="shared" si="12"/>
        <v>0</v>
      </c>
      <c r="G52" s="99">
        <f t="shared" si="12"/>
        <v>0</v>
      </c>
      <c r="H52" s="99">
        <f t="shared" si="12"/>
        <v>0</v>
      </c>
      <c r="I52" s="129">
        <f t="shared" si="12"/>
        <v>0</v>
      </c>
      <c r="J52" s="98">
        <f t="shared" si="12"/>
        <v>0</v>
      </c>
      <c r="K52" s="99">
        <f t="shared" si="12"/>
        <v>0</v>
      </c>
      <c r="L52" s="99">
        <f t="shared" si="12"/>
        <v>0</v>
      </c>
      <c r="M52" s="129">
        <f t="shared" si="12"/>
        <v>0</v>
      </c>
      <c r="N52" s="130">
        <f>N50+SUM(D52:I52)-SUM(J52:M52)</f>
        <v>24827.2000000001</v>
      </c>
    </row>
    <row r="53" s="75" customFormat="1" customHeight="1" spans="1:14">
      <c r="A53" s="100"/>
      <c r="B53" s="100"/>
      <c r="C53" s="146" t="s">
        <v>40</v>
      </c>
      <c r="D53" s="141">
        <f t="shared" ref="D53:N53" si="13">D52</f>
        <v>0</v>
      </c>
      <c r="E53" s="142">
        <f t="shared" si="13"/>
        <v>0</v>
      </c>
      <c r="F53" s="142">
        <f t="shared" si="13"/>
        <v>0</v>
      </c>
      <c r="G53" s="142">
        <f t="shared" si="13"/>
        <v>0</v>
      </c>
      <c r="H53" s="142">
        <f t="shared" si="13"/>
        <v>0</v>
      </c>
      <c r="I53" s="133">
        <f t="shared" si="13"/>
        <v>0</v>
      </c>
      <c r="J53" s="141">
        <f t="shared" si="13"/>
        <v>0</v>
      </c>
      <c r="K53" s="142">
        <f t="shared" si="13"/>
        <v>0</v>
      </c>
      <c r="L53" s="142">
        <f t="shared" si="13"/>
        <v>0</v>
      </c>
      <c r="M53" s="133">
        <f t="shared" si="13"/>
        <v>0</v>
      </c>
      <c r="N53" s="133">
        <f t="shared" si="13"/>
        <v>24827.2000000001</v>
      </c>
    </row>
    <row r="54" s="75" customFormat="1" customHeight="1" spans="1:14">
      <c r="A54" s="104"/>
      <c r="B54" s="104"/>
      <c r="C54" s="188" t="s">
        <v>41</v>
      </c>
      <c r="D54" s="143">
        <f t="shared" ref="D54:M54" si="14">D53+D44</f>
        <v>557523</v>
      </c>
      <c r="E54" s="144">
        <f t="shared" si="14"/>
        <v>132854.57</v>
      </c>
      <c r="F54" s="144">
        <f t="shared" si="14"/>
        <v>6000</v>
      </c>
      <c r="G54" s="144">
        <f t="shared" si="14"/>
        <v>9749.5</v>
      </c>
      <c r="H54" s="144">
        <f t="shared" si="14"/>
        <v>1025.63</v>
      </c>
      <c r="I54" s="159">
        <f t="shared" si="14"/>
        <v>718.1</v>
      </c>
      <c r="J54" s="143">
        <f t="shared" si="14"/>
        <v>602350</v>
      </c>
      <c r="K54" s="144">
        <f t="shared" si="14"/>
        <v>0</v>
      </c>
      <c r="L54" s="144">
        <f t="shared" si="14"/>
        <v>10432.5</v>
      </c>
      <c r="M54" s="155">
        <f t="shared" si="14"/>
        <v>70261.1</v>
      </c>
      <c r="N54" s="135">
        <f>SUM(D54:I54)-SUM(J54:M54)</f>
        <v>24827.2000000001</v>
      </c>
    </row>
    <row r="55" s="3" customFormat="1" spans="1:14">
      <c r="A55" s="108"/>
      <c r="B55" s="75"/>
      <c r="C55" s="75"/>
      <c r="D55" s="108"/>
      <c r="E55" s="108"/>
      <c r="F55" s="108"/>
      <c r="G55" s="108"/>
      <c r="H55" s="108"/>
      <c r="I55" s="108"/>
      <c r="J55" s="108"/>
      <c r="K55" s="75"/>
      <c r="L55" s="75"/>
      <c r="M55" s="75"/>
      <c r="N55" s="75"/>
    </row>
    <row r="56" s="3" customFormat="1" ht="18.75" spans="1:14">
      <c r="A56" s="5" t="s">
        <v>147</v>
      </c>
      <c r="B56" s="5"/>
      <c r="C56" s="5"/>
      <c r="D56" s="5"/>
      <c r="E56" s="5"/>
      <c r="F56" s="5"/>
      <c r="G56" s="5"/>
      <c r="H56" s="5"/>
      <c r="I56" s="5"/>
      <c r="J56" s="5"/>
      <c r="K56" s="1"/>
      <c r="L56" s="1"/>
      <c r="M56" s="1"/>
      <c r="N56" s="1"/>
    </row>
    <row r="57" s="3" customFormat="1" ht="19.5" spans="1:14">
      <c r="A57" s="5" t="s">
        <v>133</v>
      </c>
      <c r="B57" s="5"/>
      <c r="C57" s="5"/>
      <c r="D57" s="5"/>
      <c r="E57" s="5"/>
      <c r="F57" s="5"/>
      <c r="G57" s="5"/>
      <c r="H57" s="5"/>
      <c r="I57" s="5"/>
      <c r="J57" s="5"/>
      <c r="K57" s="1"/>
      <c r="L57" s="1"/>
      <c r="M57" s="1"/>
      <c r="N57" s="1"/>
    </row>
    <row r="58" s="3" customFormat="1" spans="1:14">
      <c r="A58" s="77"/>
      <c r="B58" s="78" t="s">
        <v>2</v>
      </c>
      <c r="C58" s="78" t="s">
        <v>3</v>
      </c>
      <c r="D58" s="79" t="s">
        <v>4</v>
      </c>
      <c r="E58" s="80"/>
      <c r="F58" s="80"/>
      <c r="G58" s="80"/>
      <c r="H58" s="80"/>
      <c r="I58" s="116"/>
      <c r="J58" s="79" t="s">
        <v>5</v>
      </c>
      <c r="K58" s="80"/>
      <c r="L58" s="80"/>
      <c r="M58" s="117"/>
      <c r="N58" s="118" t="s">
        <v>6</v>
      </c>
    </row>
    <row r="59" s="3" customFormat="1" ht="15" spans="1:14">
      <c r="A59" s="81"/>
      <c r="B59" s="82"/>
      <c r="C59" s="82"/>
      <c r="D59" s="84" t="s">
        <v>7</v>
      </c>
      <c r="E59" s="85" t="s">
        <v>8</v>
      </c>
      <c r="F59" s="85" t="s">
        <v>9</v>
      </c>
      <c r="G59" s="85" t="s">
        <v>10</v>
      </c>
      <c r="H59" s="85" t="s">
        <v>11</v>
      </c>
      <c r="I59" s="119" t="s">
        <v>12</v>
      </c>
      <c r="J59" s="84" t="s">
        <v>13</v>
      </c>
      <c r="K59" s="85" t="s">
        <v>14</v>
      </c>
      <c r="L59" s="85" t="s">
        <v>15</v>
      </c>
      <c r="M59" s="120" t="s">
        <v>16</v>
      </c>
      <c r="N59" s="121"/>
    </row>
    <row r="60" s="3" customFormat="1" spans="1:14">
      <c r="A60" s="86"/>
      <c r="B60" s="147"/>
      <c r="C60" s="88" t="s">
        <v>24</v>
      </c>
      <c r="D60" s="123"/>
      <c r="E60" s="90"/>
      <c r="F60" s="90"/>
      <c r="G60" s="90"/>
      <c r="H60" s="90"/>
      <c r="I60" s="122"/>
      <c r="J60" s="123"/>
      <c r="K60" s="90"/>
      <c r="L60" s="90"/>
      <c r="M60" s="122"/>
      <c r="N60" s="124">
        <f>N54</f>
        <v>24827.2000000001</v>
      </c>
    </row>
    <row r="61" s="3" customFormat="1" ht="15" spans="1:14">
      <c r="A61" s="109">
        <v>1</v>
      </c>
      <c r="B61" s="148" t="s">
        <v>44</v>
      </c>
      <c r="C61" s="149" t="s">
        <v>31</v>
      </c>
      <c r="D61" s="137"/>
      <c r="E61" s="113"/>
      <c r="F61" s="113"/>
      <c r="G61" s="113"/>
      <c r="H61" s="113">
        <v>0.64</v>
      </c>
      <c r="I61" s="136"/>
      <c r="J61" s="137"/>
      <c r="K61" s="113"/>
      <c r="L61" s="113"/>
      <c r="M61" s="136"/>
      <c r="N61" s="138">
        <f>N60+SUM(D61:I61)-SUM(J61:M61)</f>
        <v>24827.8400000001</v>
      </c>
    </row>
    <row r="62" s="3" customFormat="1" spans="1:14">
      <c r="A62" s="88"/>
      <c r="B62" s="96"/>
      <c r="C62" s="150" t="s">
        <v>20</v>
      </c>
      <c r="D62" s="98">
        <f t="shared" ref="D62:M62" si="15">SUM(D61:D61)</f>
        <v>0</v>
      </c>
      <c r="E62" s="99">
        <f t="shared" si="15"/>
        <v>0</v>
      </c>
      <c r="F62" s="99">
        <f t="shared" si="15"/>
        <v>0</v>
      </c>
      <c r="G62" s="99">
        <f t="shared" si="15"/>
        <v>0</v>
      </c>
      <c r="H62" s="99">
        <f t="shared" si="15"/>
        <v>0.64</v>
      </c>
      <c r="I62" s="129">
        <f t="shared" si="15"/>
        <v>0</v>
      </c>
      <c r="J62" s="98">
        <f t="shared" si="15"/>
        <v>0</v>
      </c>
      <c r="K62" s="99">
        <f t="shared" si="15"/>
        <v>0</v>
      </c>
      <c r="L62" s="99">
        <f t="shared" si="15"/>
        <v>0</v>
      </c>
      <c r="M62" s="129">
        <f t="shared" si="15"/>
        <v>0</v>
      </c>
      <c r="N62" s="130">
        <f>N60+SUM(D62:I62)-SUM(J62:M62)</f>
        <v>24827.8400000001</v>
      </c>
    </row>
    <row r="63" s="3" customFormat="1" ht="15" spans="1:14">
      <c r="A63" s="100"/>
      <c r="B63" s="100"/>
      <c r="C63" s="146" t="s">
        <v>45</v>
      </c>
      <c r="D63" s="141">
        <f t="shared" ref="D63:N63" si="16">D62</f>
        <v>0</v>
      </c>
      <c r="E63" s="142">
        <f t="shared" si="16"/>
        <v>0</v>
      </c>
      <c r="F63" s="142">
        <f t="shared" si="16"/>
        <v>0</v>
      </c>
      <c r="G63" s="142">
        <f t="shared" si="16"/>
        <v>0</v>
      </c>
      <c r="H63" s="142">
        <f t="shared" si="16"/>
        <v>0.64</v>
      </c>
      <c r="I63" s="133">
        <f t="shared" si="16"/>
        <v>0</v>
      </c>
      <c r="J63" s="141">
        <f t="shared" si="16"/>
        <v>0</v>
      </c>
      <c r="K63" s="142">
        <f t="shared" si="16"/>
        <v>0</v>
      </c>
      <c r="L63" s="142">
        <f t="shared" si="16"/>
        <v>0</v>
      </c>
      <c r="M63" s="133">
        <f t="shared" si="16"/>
        <v>0</v>
      </c>
      <c r="N63" s="133">
        <f t="shared" si="16"/>
        <v>24827.8400000001</v>
      </c>
    </row>
    <row r="64" s="3" customFormat="1" ht="15" spans="1:14">
      <c r="A64" s="104"/>
      <c r="B64" s="104"/>
      <c r="C64" s="188" t="s">
        <v>46</v>
      </c>
      <c r="D64" s="143">
        <f t="shared" ref="D64:M64" si="17">D63+D54</f>
        <v>557523</v>
      </c>
      <c r="E64" s="144">
        <f t="shared" si="17"/>
        <v>132854.57</v>
      </c>
      <c r="F64" s="144">
        <f t="shared" si="17"/>
        <v>6000</v>
      </c>
      <c r="G64" s="144">
        <f t="shared" si="17"/>
        <v>9749.5</v>
      </c>
      <c r="H64" s="144">
        <f t="shared" si="17"/>
        <v>1026.27</v>
      </c>
      <c r="I64" s="159">
        <f t="shared" si="17"/>
        <v>718.1</v>
      </c>
      <c r="J64" s="143">
        <f t="shared" si="17"/>
        <v>602350</v>
      </c>
      <c r="K64" s="144">
        <f t="shared" si="17"/>
        <v>0</v>
      </c>
      <c r="L64" s="144">
        <f t="shared" si="17"/>
        <v>10432.5</v>
      </c>
      <c r="M64" s="155">
        <f t="shared" si="17"/>
        <v>70261.1</v>
      </c>
      <c r="N64" s="135">
        <f>SUM(D64:I64)-SUM(J64:M64)</f>
        <v>24827.8400000001</v>
      </c>
    </row>
    <row r="65" s="3" customFormat="1" spans="1:14">
      <c r="A65" s="108"/>
      <c r="B65" s="75"/>
      <c r="C65" s="75"/>
      <c r="D65" s="108"/>
      <c r="E65" s="108"/>
      <c r="F65" s="108"/>
      <c r="G65" s="108"/>
      <c r="H65" s="108"/>
      <c r="I65" s="108"/>
      <c r="J65" s="108"/>
      <c r="K65" s="75"/>
      <c r="L65" s="75"/>
      <c r="M65" s="75"/>
      <c r="N65" s="75"/>
    </row>
    <row r="66" s="3" customFormat="1" ht="18.75" spans="1:14">
      <c r="A66" s="5" t="s">
        <v>148</v>
      </c>
      <c r="B66" s="5"/>
      <c r="C66" s="5"/>
      <c r="D66" s="5"/>
      <c r="E66" s="5"/>
      <c r="F66" s="5"/>
      <c r="G66" s="5"/>
      <c r="H66" s="5"/>
      <c r="I66" s="5"/>
      <c r="J66" s="5"/>
      <c r="K66" s="1"/>
      <c r="L66" s="1"/>
      <c r="M66" s="1"/>
      <c r="N66" s="1"/>
    </row>
    <row r="67" s="3" customFormat="1" ht="19.5" spans="1:14">
      <c r="A67" s="5" t="s">
        <v>133</v>
      </c>
      <c r="B67" s="5"/>
      <c r="C67" s="5"/>
      <c r="D67" s="5"/>
      <c r="E67" s="5"/>
      <c r="F67" s="5"/>
      <c r="G67" s="5"/>
      <c r="H67" s="5"/>
      <c r="I67" s="5"/>
      <c r="J67" s="5"/>
      <c r="K67" s="1"/>
      <c r="L67" s="1"/>
      <c r="M67" s="1"/>
      <c r="N67" s="1"/>
    </row>
    <row r="68" s="3" customFormat="1" spans="1:14">
      <c r="A68" s="77"/>
      <c r="B68" s="78" t="s">
        <v>2</v>
      </c>
      <c r="C68" s="78" t="s">
        <v>3</v>
      </c>
      <c r="D68" s="79" t="s">
        <v>4</v>
      </c>
      <c r="E68" s="80"/>
      <c r="F68" s="80"/>
      <c r="G68" s="80"/>
      <c r="H68" s="80"/>
      <c r="I68" s="116"/>
      <c r="J68" s="79" t="s">
        <v>5</v>
      </c>
      <c r="K68" s="80"/>
      <c r="L68" s="80"/>
      <c r="M68" s="117"/>
      <c r="N68" s="118" t="s">
        <v>6</v>
      </c>
    </row>
    <row r="69" s="3" customFormat="1" ht="15" spans="1:14">
      <c r="A69" s="81"/>
      <c r="B69" s="82"/>
      <c r="C69" s="83"/>
      <c r="D69" s="84" t="s">
        <v>7</v>
      </c>
      <c r="E69" s="85" t="s">
        <v>8</v>
      </c>
      <c r="F69" s="85" t="s">
        <v>9</v>
      </c>
      <c r="G69" s="85" t="s">
        <v>10</v>
      </c>
      <c r="H69" s="85" t="s">
        <v>11</v>
      </c>
      <c r="I69" s="119" t="s">
        <v>12</v>
      </c>
      <c r="J69" s="84" t="s">
        <v>13</v>
      </c>
      <c r="K69" s="85" t="s">
        <v>14</v>
      </c>
      <c r="L69" s="85" t="s">
        <v>15</v>
      </c>
      <c r="M69" s="120" t="s">
        <v>16</v>
      </c>
      <c r="N69" s="121"/>
    </row>
    <row r="70" s="3" customFormat="1" spans="1:14">
      <c r="A70" s="86"/>
      <c r="B70" s="87"/>
      <c r="C70" s="88" t="s">
        <v>24</v>
      </c>
      <c r="D70" s="89"/>
      <c r="F70" s="90"/>
      <c r="G70" s="90"/>
      <c r="H70" s="90"/>
      <c r="I70" s="122"/>
      <c r="J70" s="123"/>
      <c r="K70" s="90"/>
      <c r="L70" s="90"/>
      <c r="M70" s="122"/>
      <c r="N70" s="124">
        <f>N64</f>
        <v>24827.8400000001</v>
      </c>
    </row>
    <row r="71" s="3" customFormat="1" spans="1:14">
      <c r="A71" s="86">
        <v>1</v>
      </c>
      <c r="B71" s="87" t="s">
        <v>149</v>
      </c>
      <c r="C71" s="149" t="s">
        <v>150</v>
      </c>
      <c r="D71" s="89"/>
      <c r="E71" s="90">
        <v>50000</v>
      </c>
      <c r="F71" s="90"/>
      <c r="G71" s="90"/>
      <c r="H71" s="90"/>
      <c r="I71" s="122"/>
      <c r="J71" s="123"/>
      <c r="K71" s="90"/>
      <c r="L71" s="90"/>
      <c r="M71" s="122"/>
      <c r="N71" s="138">
        <f>N70+SUM(D71:I71)-SUM(J71:M71)</f>
        <v>74827.8400000001</v>
      </c>
    </row>
    <row r="72" s="3" customFormat="1" ht="15" spans="1:14">
      <c r="A72" s="86"/>
      <c r="B72" s="87"/>
      <c r="C72" s="93"/>
      <c r="D72" s="190"/>
      <c r="E72" s="191"/>
      <c r="F72" s="191"/>
      <c r="G72" s="191"/>
      <c r="H72" s="191"/>
      <c r="I72" s="193"/>
      <c r="J72" s="123"/>
      <c r="K72" s="90"/>
      <c r="L72" s="90"/>
      <c r="M72" s="122"/>
      <c r="N72" s="138">
        <f>N71+SUM(D72:I72)-SUM(J72:M72)</f>
        <v>74827.8400000001</v>
      </c>
    </row>
    <row r="73" s="3" customFormat="1" spans="1:14">
      <c r="A73" s="88"/>
      <c r="B73" s="96"/>
      <c r="C73" s="151" t="s">
        <v>20</v>
      </c>
      <c r="D73" s="98">
        <f t="shared" ref="D73:I73" si="18">SUM(D71:D72)</f>
        <v>0</v>
      </c>
      <c r="E73" s="99">
        <f t="shared" si="18"/>
        <v>50000</v>
      </c>
      <c r="F73" s="99">
        <f t="shared" si="18"/>
        <v>0</v>
      </c>
      <c r="G73" s="99">
        <f t="shared" si="18"/>
        <v>0</v>
      </c>
      <c r="H73" s="99">
        <f t="shared" si="18"/>
        <v>0</v>
      </c>
      <c r="I73" s="129">
        <f t="shared" si="18"/>
        <v>0</v>
      </c>
      <c r="J73" s="189">
        <f t="shared" ref="J73:M73" si="19">SUM(J70:J71)</f>
        <v>0</v>
      </c>
      <c r="K73" s="99">
        <f t="shared" si="19"/>
        <v>0</v>
      </c>
      <c r="L73" s="99">
        <f t="shared" si="19"/>
        <v>0</v>
      </c>
      <c r="M73" s="129">
        <f t="shared" si="19"/>
        <v>0</v>
      </c>
      <c r="N73" s="130">
        <f>N70+SUM(D73:I73)-SUM(J73:M73)</f>
        <v>74827.8400000001</v>
      </c>
    </row>
    <row r="74" s="3" customFormat="1" ht="15" spans="1:14">
      <c r="A74" s="100"/>
      <c r="B74" s="100"/>
      <c r="C74" s="101" t="s">
        <v>51</v>
      </c>
      <c r="D74" s="102">
        <f t="shared" ref="D74:N74" si="20">D73</f>
        <v>0</v>
      </c>
      <c r="E74" s="103">
        <f t="shared" si="20"/>
        <v>50000</v>
      </c>
      <c r="F74" s="103">
        <f t="shared" si="20"/>
        <v>0</v>
      </c>
      <c r="G74" s="103">
        <f t="shared" si="20"/>
        <v>0</v>
      </c>
      <c r="H74" s="103">
        <f t="shared" si="20"/>
        <v>0</v>
      </c>
      <c r="I74" s="132">
        <f t="shared" si="20"/>
        <v>0</v>
      </c>
      <c r="J74" s="142">
        <f t="shared" si="20"/>
        <v>0</v>
      </c>
      <c r="K74" s="142">
        <f t="shared" si="20"/>
        <v>0</v>
      </c>
      <c r="L74" s="142">
        <f t="shared" si="20"/>
        <v>0</v>
      </c>
      <c r="M74" s="133">
        <f t="shared" si="20"/>
        <v>0</v>
      </c>
      <c r="N74" s="133">
        <f t="shared" si="20"/>
        <v>74827.8400000001</v>
      </c>
    </row>
    <row r="75" s="3" customFormat="1" ht="15" spans="1:14">
      <c r="A75" s="104"/>
      <c r="B75" s="104"/>
      <c r="C75" s="188" t="s">
        <v>52</v>
      </c>
      <c r="D75" s="106">
        <f t="shared" ref="D75:M75" si="21">D74+D64</f>
        <v>557523</v>
      </c>
      <c r="E75" s="152">
        <f t="shared" si="21"/>
        <v>182854.57</v>
      </c>
      <c r="F75" s="152">
        <f t="shared" si="21"/>
        <v>6000</v>
      </c>
      <c r="G75" s="152">
        <f t="shared" si="21"/>
        <v>9749.5</v>
      </c>
      <c r="H75" s="152">
        <f t="shared" si="21"/>
        <v>1026.27</v>
      </c>
      <c r="I75" s="160">
        <f t="shared" si="21"/>
        <v>718.1</v>
      </c>
      <c r="J75" s="143">
        <f t="shared" si="21"/>
        <v>602350</v>
      </c>
      <c r="K75" s="144">
        <f t="shared" si="21"/>
        <v>0</v>
      </c>
      <c r="L75" s="144">
        <f t="shared" si="21"/>
        <v>10432.5</v>
      </c>
      <c r="M75" s="155">
        <f t="shared" si="21"/>
        <v>70261.1</v>
      </c>
      <c r="N75" s="135">
        <f>SUM(D75:I75)-SUM(J75:M75)</f>
        <v>74827.8400000001</v>
      </c>
    </row>
    <row r="76" s="3" customFormat="1" spans="1:14">
      <c r="A76" s="108"/>
      <c r="B76" s="75"/>
      <c r="C76" s="75"/>
      <c r="D76" s="108"/>
      <c r="E76" s="108"/>
      <c r="F76" s="108"/>
      <c r="G76" s="108"/>
      <c r="H76" s="108"/>
      <c r="I76" s="108"/>
      <c r="J76" s="108"/>
      <c r="K76" s="75"/>
      <c r="L76" s="75"/>
      <c r="M76" s="75"/>
      <c r="N76" s="75"/>
    </row>
    <row r="77" s="3" customFormat="1" ht="18.75" spans="1:14">
      <c r="A77" s="5" t="s">
        <v>151</v>
      </c>
      <c r="B77" s="5"/>
      <c r="C77" s="5"/>
      <c r="D77" s="5"/>
      <c r="E77" s="5"/>
      <c r="F77" s="5"/>
      <c r="G77" s="5"/>
      <c r="H77" s="5"/>
      <c r="I77" s="5"/>
      <c r="J77" s="5"/>
      <c r="K77" s="1"/>
      <c r="L77" s="1"/>
      <c r="M77" s="1"/>
      <c r="N77" s="1"/>
    </row>
    <row r="78" s="3" customFormat="1" ht="19.5" spans="1:14">
      <c r="A78" s="5" t="s">
        <v>133</v>
      </c>
      <c r="B78" s="5"/>
      <c r="C78" s="5"/>
      <c r="D78" s="5"/>
      <c r="E78" s="5"/>
      <c r="F78" s="5"/>
      <c r="G78" s="5"/>
      <c r="H78" s="5"/>
      <c r="I78" s="5"/>
      <c r="J78" s="5"/>
      <c r="K78" s="1"/>
      <c r="L78" s="1"/>
      <c r="M78" s="1"/>
      <c r="N78" s="1"/>
    </row>
    <row r="79" s="3" customFormat="1" spans="1:14">
      <c r="A79" s="77"/>
      <c r="B79" s="78" t="s">
        <v>2</v>
      </c>
      <c r="C79" s="78" t="s">
        <v>3</v>
      </c>
      <c r="D79" s="79" t="s">
        <v>4</v>
      </c>
      <c r="E79" s="80"/>
      <c r="F79" s="80"/>
      <c r="G79" s="80"/>
      <c r="H79" s="80"/>
      <c r="I79" s="116"/>
      <c r="J79" s="79" t="s">
        <v>5</v>
      </c>
      <c r="K79" s="80"/>
      <c r="L79" s="80"/>
      <c r="M79" s="117"/>
      <c r="N79" s="118" t="s">
        <v>6</v>
      </c>
    </row>
    <row r="80" s="3" customFormat="1" ht="15" spans="1:14">
      <c r="A80" s="81"/>
      <c r="B80" s="82"/>
      <c r="C80" s="83"/>
      <c r="D80" s="84" t="s">
        <v>7</v>
      </c>
      <c r="E80" s="85" t="s">
        <v>8</v>
      </c>
      <c r="F80" s="85" t="s">
        <v>9</v>
      </c>
      <c r="G80" s="85" t="s">
        <v>10</v>
      </c>
      <c r="H80" s="85" t="s">
        <v>11</v>
      </c>
      <c r="I80" s="119" t="s">
        <v>12</v>
      </c>
      <c r="J80" s="84" t="s">
        <v>13</v>
      </c>
      <c r="K80" s="85" t="s">
        <v>14</v>
      </c>
      <c r="L80" s="85" t="s">
        <v>15</v>
      </c>
      <c r="M80" s="120" t="s">
        <v>16</v>
      </c>
      <c r="N80" s="121"/>
    </row>
    <row r="81" s="3" customFormat="1" spans="1:14">
      <c r="A81" s="86"/>
      <c r="B81" s="167"/>
      <c r="C81" s="88" t="s">
        <v>24</v>
      </c>
      <c r="D81" s="89"/>
      <c r="E81" s="90"/>
      <c r="F81" s="90"/>
      <c r="G81" s="90"/>
      <c r="H81" s="90"/>
      <c r="I81" s="122"/>
      <c r="J81" s="123"/>
      <c r="K81" s="90"/>
      <c r="L81" s="90"/>
      <c r="M81" s="122"/>
      <c r="N81" s="124">
        <f>N75</f>
        <v>74827.8400000001</v>
      </c>
    </row>
    <row r="82" s="3" customFormat="1" spans="1:14">
      <c r="A82" s="109">
        <v>1</v>
      </c>
      <c r="B82" s="110" t="s">
        <v>54</v>
      </c>
      <c r="C82" s="115" t="s">
        <v>152</v>
      </c>
      <c r="D82" s="89">
        <v>1200</v>
      </c>
      <c r="E82" s="113"/>
      <c r="F82" s="113"/>
      <c r="G82" s="113"/>
      <c r="H82" s="113"/>
      <c r="I82" s="122"/>
      <c r="J82" s="137"/>
      <c r="K82" s="113"/>
      <c r="L82" s="113"/>
      <c r="M82" s="136"/>
      <c r="N82" s="138">
        <f t="shared" ref="N82:N93" si="22">N81+SUM(D82:I82)-SUM(J82:M82)</f>
        <v>76027.8400000001</v>
      </c>
    </row>
    <row r="83" s="3" customFormat="1" spans="1:14">
      <c r="A83" s="109">
        <f t="shared" ref="A83:A93" si="23">A82+1</f>
        <v>2</v>
      </c>
      <c r="B83" s="110" t="s">
        <v>57</v>
      </c>
      <c r="C83" s="115" t="s">
        <v>153</v>
      </c>
      <c r="D83" s="112">
        <v>2000</v>
      </c>
      <c r="E83" s="113"/>
      <c r="F83" s="113"/>
      <c r="G83" s="113"/>
      <c r="H83" s="113"/>
      <c r="I83" s="136"/>
      <c r="J83" s="137"/>
      <c r="K83" s="113"/>
      <c r="L83" s="113"/>
      <c r="M83" s="136"/>
      <c r="N83" s="138">
        <f t="shared" si="22"/>
        <v>78027.8400000001</v>
      </c>
    </row>
    <row r="84" s="3" customFormat="1" spans="1:14">
      <c r="A84" s="109">
        <f t="shared" si="23"/>
        <v>3</v>
      </c>
      <c r="B84" s="110" t="s">
        <v>68</v>
      </c>
      <c r="C84" s="115" t="s">
        <v>154</v>
      </c>
      <c r="D84" s="112">
        <v>30000</v>
      </c>
      <c r="E84" s="113"/>
      <c r="F84" s="113"/>
      <c r="G84" s="113"/>
      <c r="H84" s="113"/>
      <c r="I84" s="136"/>
      <c r="J84" s="137"/>
      <c r="K84" s="113"/>
      <c r="L84" s="113"/>
      <c r="M84" s="136"/>
      <c r="N84" s="138">
        <f t="shared" si="22"/>
        <v>108027.84</v>
      </c>
    </row>
    <row r="85" s="3" customFormat="1" spans="1:14">
      <c r="A85" s="109">
        <f t="shared" si="23"/>
        <v>4</v>
      </c>
      <c r="B85" s="110" t="s">
        <v>68</v>
      </c>
      <c r="C85" s="115" t="s">
        <v>155</v>
      </c>
      <c r="D85" s="112">
        <v>400</v>
      </c>
      <c r="E85" s="113"/>
      <c r="F85" s="113"/>
      <c r="G85" s="113"/>
      <c r="H85" s="113"/>
      <c r="I85" s="136"/>
      <c r="J85" s="137"/>
      <c r="K85" s="113"/>
      <c r="L85" s="113"/>
      <c r="M85" s="136"/>
      <c r="N85" s="138">
        <f t="shared" si="22"/>
        <v>108427.84</v>
      </c>
    </row>
    <row r="86" s="3" customFormat="1" spans="1:14">
      <c r="A86" s="109">
        <f t="shared" si="23"/>
        <v>5</v>
      </c>
      <c r="B86" s="110" t="s">
        <v>156</v>
      </c>
      <c r="C86" s="115" t="s">
        <v>157</v>
      </c>
      <c r="D86" s="112">
        <v>2400</v>
      </c>
      <c r="E86" s="113"/>
      <c r="F86" s="113"/>
      <c r="G86" s="113"/>
      <c r="H86" s="113"/>
      <c r="I86" s="136"/>
      <c r="J86" s="137"/>
      <c r="K86" s="113"/>
      <c r="L86" s="113"/>
      <c r="M86" s="136"/>
      <c r="N86" s="138">
        <f t="shared" si="22"/>
        <v>110827.84</v>
      </c>
    </row>
    <row r="87" s="3" customFormat="1" spans="1:14">
      <c r="A87" s="109">
        <f t="shared" si="23"/>
        <v>6</v>
      </c>
      <c r="B87" s="110" t="s">
        <v>156</v>
      </c>
      <c r="C87" s="115" t="s">
        <v>158</v>
      </c>
      <c r="D87" s="112">
        <v>2000</v>
      </c>
      <c r="E87" s="113"/>
      <c r="F87" s="113"/>
      <c r="G87" s="162"/>
      <c r="H87" s="113"/>
      <c r="I87" s="136"/>
      <c r="J87" s="137"/>
      <c r="K87" s="113"/>
      <c r="L87" s="113"/>
      <c r="M87" s="136"/>
      <c r="N87" s="138">
        <f t="shared" si="22"/>
        <v>112827.84</v>
      </c>
    </row>
    <row r="88" s="3" customFormat="1" spans="1:14">
      <c r="A88" s="109">
        <f t="shared" si="23"/>
        <v>7</v>
      </c>
      <c r="B88" s="110" t="s">
        <v>159</v>
      </c>
      <c r="C88" s="115" t="s">
        <v>160</v>
      </c>
      <c r="D88" s="112">
        <v>2000</v>
      </c>
      <c r="E88" s="113"/>
      <c r="F88" s="113"/>
      <c r="G88" s="113"/>
      <c r="H88" s="113"/>
      <c r="I88" s="136"/>
      <c r="J88" s="137"/>
      <c r="K88" s="113"/>
      <c r="L88" s="113"/>
      <c r="M88" s="136"/>
      <c r="N88" s="138">
        <f t="shared" si="22"/>
        <v>114827.84</v>
      </c>
    </row>
    <row r="89" s="3" customFormat="1" spans="1:14">
      <c r="A89" s="109">
        <f t="shared" si="23"/>
        <v>8</v>
      </c>
      <c r="B89" s="110" t="s">
        <v>161</v>
      </c>
      <c r="C89" s="115" t="s">
        <v>162</v>
      </c>
      <c r="D89" s="112">
        <v>3000</v>
      </c>
      <c r="E89" s="113"/>
      <c r="F89" s="113"/>
      <c r="G89" s="113"/>
      <c r="H89" s="113"/>
      <c r="I89" s="136"/>
      <c r="J89" s="137"/>
      <c r="K89" s="113"/>
      <c r="L89" s="113"/>
      <c r="M89" s="136"/>
      <c r="N89" s="138">
        <f t="shared" si="22"/>
        <v>117827.84</v>
      </c>
    </row>
    <row r="90" s="3" customFormat="1" spans="1:14">
      <c r="A90" s="109">
        <f t="shared" si="23"/>
        <v>9</v>
      </c>
      <c r="B90" s="110" t="s">
        <v>161</v>
      </c>
      <c r="C90" s="115" t="s">
        <v>163</v>
      </c>
      <c r="D90" s="112">
        <v>4000</v>
      </c>
      <c r="E90" s="113"/>
      <c r="F90" s="113"/>
      <c r="G90" s="113"/>
      <c r="H90" s="113"/>
      <c r="I90" s="136"/>
      <c r="J90" s="137"/>
      <c r="K90" s="113"/>
      <c r="L90" s="113"/>
      <c r="M90" s="136"/>
      <c r="N90" s="138">
        <f t="shared" si="22"/>
        <v>121827.84</v>
      </c>
    </row>
    <row r="91" s="3" customFormat="1" customHeight="1" spans="1:14">
      <c r="A91" s="109">
        <f t="shared" si="23"/>
        <v>10</v>
      </c>
      <c r="B91" s="110" t="s">
        <v>164</v>
      </c>
      <c r="C91" s="115" t="s">
        <v>165</v>
      </c>
      <c r="D91" s="112">
        <v>3800</v>
      </c>
      <c r="E91" s="113"/>
      <c r="F91" s="113"/>
      <c r="G91" s="113"/>
      <c r="H91" s="113"/>
      <c r="I91" s="136"/>
      <c r="J91" s="137"/>
      <c r="K91" s="113"/>
      <c r="L91" s="113"/>
      <c r="M91" s="136"/>
      <c r="N91" s="138">
        <f t="shared" si="22"/>
        <v>125627.84</v>
      </c>
    </row>
    <row r="92" s="3" customFormat="1" customHeight="1" spans="1:14">
      <c r="A92" s="109">
        <f t="shared" si="23"/>
        <v>11</v>
      </c>
      <c r="B92" s="110" t="s">
        <v>164</v>
      </c>
      <c r="C92" s="115" t="s">
        <v>166</v>
      </c>
      <c r="D92" s="94">
        <v>600</v>
      </c>
      <c r="E92" s="95"/>
      <c r="F92" s="95"/>
      <c r="G92" s="95"/>
      <c r="H92" s="95"/>
      <c r="I92" s="125"/>
      <c r="J92" s="126"/>
      <c r="K92" s="95"/>
      <c r="L92" s="95"/>
      <c r="M92" s="125"/>
      <c r="N92" s="127">
        <f t="shared" si="22"/>
        <v>126227.84</v>
      </c>
    </row>
    <row r="93" s="3" customFormat="1" ht="15" spans="1:14">
      <c r="A93" s="109">
        <f t="shared" si="23"/>
        <v>12</v>
      </c>
      <c r="B93" s="110" t="s">
        <v>167</v>
      </c>
      <c r="C93" s="192" t="s">
        <v>168</v>
      </c>
      <c r="D93" s="112">
        <v>13000</v>
      </c>
      <c r="E93" s="113"/>
      <c r="F93" s="113"/>
      <c r="G93" s="113"/>
      <c r="H93" s="113"/>
      <c r="I93" s="136"/>
      <c r="J93" s="137"/>
      <c r="K93" s="113"/>
      <c r="L93" s="113"/>
      <c r="M93" s="136"/>
      <c r="N93" s="138">
        <f t="shared" si="22"/>
        <v>139227.84</v>
      </c>
    </row>
    <row r="94" s="3" customFormat="1" spans="1:14">
      <c r="A94" s="88"/>
      <c r="B94" s="96"/>
      <c r="C94" s="97" t="s">
        <v>20</v>
      </c>
      <c r="D94" s="98">
        <f t="shared" ref="D94:M94" si="24">SUM(D82:D93)</f>
        <v>64400</v>
      </c>
      <c r="E94" s="99">
        <f t="shared" si="24"/>
        <v>0</v>
      </c>
      <c r="F94" s="99">
        <f t="shared" si="24"/>
        <v>0</v>
      </c>
      <c r="G94" s="99">
        <f t="shared" si="24"/>
        <v>0</v>
      </c>
      <c r="H94" s="99">
        <f t="shared" si="24"/>
        <v>0</v>
      </c>
      <c r="I94" s="129">
        <f t="shared" si="24"/>
        <v>0</v>
      </c>
      <c r="J94" s="98">
        <f t="shared" si="24"/>
        <v>0</v>
      </c>
      <c r="K94" s="99">
        <f t="shared" si="24"/>
        <v>0</v>
      </c>
      <c r="L94" s="99">
        <f t="shared" si="24"/>
        <v>0</v>
      </c>
      <c r="M94" s="129">
        <f t="shared" si="24"/>
        <v>0</v>
      </c>
      <c r="N94" s="130">
        <f>N81+SUM(D94:I94)-SUM(J94:M94)</f>
        <v>139227.84</v>
      </c>
    </row>
    <row r="95" s="3" customFormat="1" ht="15" spans="1:14">
      <c r="A95" s="100"/>
      <c r="B95" s="100"/>
      <c r="C95" s="146" t="s">
        <v>81</v>
      </c>
      <c r="D95" s="141">
        <f t="shared" ref="D95:N95" si="25">D94</f>
        <v>64400</v>
      </c>
      <c r="E95" s="142">
        <f t="shared" si="25"/>
        <v>0</v>
      </c>
      <c r="F95" s="142">
        <f t="shared" si="25"/>
        <v>0</v>
      </c>
      <c r="G95" s="142">
        <f t="shared" si="25"/>
        <v>0</v>
      </c>
      <c r="H95" s="142">
        <f t="shared" si="25"/>
        <v>0</v>
      </c>
      <c r="I95" s="133">
        <f t="shared" si="25"/>
        <v>0</v>
      </c>
      <c r="J95" s="141">
        <f t="shared" si="25"/>
        <v>0</v>
      </c>
      <c r="K95" s="142">
        <f t="shared" si="25"/>
        <v>0</v>
      </c>
      <c r="L95" s="142">
        <f t="shared" si="25"/>
        <v>0</v>
      </c>
      <c r="M95" s="133">
        <f t="shared" si="25"/>
        <v>0</v>
      </c>
      <c r="N95" s="133">
        <f t="shared" si="25"/>
        <v>139227.84</v>
      </c>
    </row>
    <row r="96" s="3" customFormat="1" ht="15" spans="1:14">
      <c r="A96" s="104"/>
      <c r="B96" s="104"/>
      <c r="C96" s="188" t="s">
        <v>82</v>
      </c>
      <c r="D96" s="143">
        <f t="shared" ref="D96:M96" si="26">D95+D75</f>
        <v>621923</v>
      </c>
      <c r="E96" s="144">
        <f t="shared" si="26"/>
        <v>182854.57</v>
      </c>
      <c r="F96" s="144">
        <f t="shared" si="26"/>
        <v>6000</v>
      </c>
      <c r="G96" s="144">
        <f t="shared" si="26"/>
        <v>9749.5</v>
      </c>
      <c r="H96" s="144">
        <f t="shared" si="26"/>
        <v>1026.27</v>
      </c>
      <c r="I96" s="159">
        <f t="shared" si="26"/>
        <v>718.1</v>
      </c>
      <c r="J96" s="143">
        <f t="shared" si="26"/>
        <v>602350</v>
      </c>
      <c r="K96" s="144">
        <f t="shared" si="26"/>
        <v>0</v>
      </c>
      <c r="L96" s="144">
        <f t="shared" si="26"/>
        <v>10432.5</v>
      </c>
      <c r="M96" s="155">
        <f t="shared" si="26"/>
        <v>70261.1</v>
      </c>
      <c r="N96" s="135">
        <f>SUM(D96:I96)-SUM(J96:M96)</f>
        <v>139227.84</v>
      </c>
    </row>
    <row r="97" s="3" customFormat="1" spans="1:14">
      <c r="A97" s="108"/>
      <c r="B97" s="75"/>
      <c r="C97" s="75"/>
      <c r="D97" s="108"/>
      <c r="E97" s="108"/>
      <c r="F97" s="108"/>
      <c r="G97" s="108"/>
      <c r="H97" s="108"/>
      <c r="I97" s="108"/>
      <c r="J97" s="108"/>
      <c r="K97" s="75"/>
      <c r="L97" s="75"/>
      <c r="M97" s="75"/>
      <c r="N97" s="75"/>
    </row>
    <row r="98" s="3" customFormat="1" ht="18.75" spans="1:14">
      <c r="A98" s="5" t="s">
        <v>169</v>
      </c>
      <c r="B98" s="5"/>
      <c r="C98" s="5"/>
      <c r="D98" s="5"/>
      <c r="E98" s="5"/>
      <c r="F98" s="5"/>
      <c r="G98" s="5"/>
      <c r="H98" s="5"/>
      <c r="I98" s="5"/>
      <c r="J98" s="5"/>
      <c r="K98" s="1"/>
      <c r="L98" s="1"/>
      <c r="M98" s="1"/>
      <c r="N98" s="1"/>
    </row>
    <row r="99" s="3" customFormat="1" ht="19.5" spans="1:14">
      <c r="A99" s="5" t="s">
        <v>133</v>
      </c>
      <c r="B99" s="5"/>
      <c r="C99" s="5"/>
      <c r="D99" s="5"/>
      <c r="E99" s="5"/>
      <c r="F99" s="5"/>
      <c r="G99" s="5"/>
      <c r="H99" s="5"/>
      <c r="I99" s="5"/>
      <c r="J99" s="5"/>
      <c r="K99" s="1"/>
      <c r="L99" s="1"/>
      <c r="M99" s="1"/>
      <c r="N99" s="1"/>
    </row>
    <row r="100" s="3" customFormat="1" spans="1:14">
      <c r="A100" s="77"/>
      <c r="B100" s="78" t="s">
        <v>2</v>
      </c>
      <c r="C100" s="78" t="s">
        <v>3</v>
      </c>
      <c r="D100" s="79" t="s">
        <v>4</v>
      </c>
      <c r="E100" s="80"/>
      <c r="F100" s="80"/>
      <c r="G100" s="80"/>
      <c r="H100" s="80"/>
      <c r="I100" s="116"/>
      <c r="J100" s="79" t="s">
        <v>5</v>
      </c>
      <c r="K100" s="80"/>
      <c r="L100" s="80"/>
      <c r="M100" s="117"/>
      <c r="N100" s="118" t="s">
        <v>6</v>
      </c>
    </row>
    <row r="101" s="3" customFormat="1" ht="15" spans="1:14">
      <c r="A101" s="81"/>
      <c r="B101" s="82"/>
      <c r="C101" s="83"/>
      <c r="D101" s="84" t="s">
        <v>7</v>
      </c>
      <c r="E101" s="85" t="s">
        <v>8</v>
      </c>
      <c r="F101" s="85" t="s">
        <v>9</v>
      </c>
      <c r="G101" s="85" t="s">
        <v>10</v>
      </c>
      <c r="H101" s="85" t="s">
        <v>11</v>
      </c>
      <c r="I101" s="119" t="s">
        <v>12</v>
      </c>
      <c r="J101" s="84" t="s">
        <v>13</v>
      </c>
      <c r="K101" s="85" t="s">
        <v>14</v>
      </c>
      <c r="L101" s="85" t="s">
        <v>15</v>
      </c>
      <c r="M101" s="120" t="s">
        <v>16</v>
      </c>
      <c r="N101" s="121"/>
    </row>
    <row r="102" s="3" customFormat="1" spans="1:14">
      <c r="A102" s="86"/>
      <c r="B102" s="87"/>
      <c r="C102" s="88" t="s">
        <v>24</v>
      </c>
      <c r="D102" s="89"/>
      <c r="E102" s="90"/>
      <c r="F102" s="90"/>
      <c r="G102" s="90"/>
      <c r="H102" s="90"/>
      <c r="I102" s="122"/>
      <c r="J102" s="123"/>
      <c r="K102" s="90"/>
      <c r="L102" s="90"/>
      <c r="M102" s="122"/>
      <c r="N102" s="124">
        <f>N96</f>
        <v>139227.84</v>
      </c>
    </row>
    <row r="103" s="3" customFormat="1" spans="1:14">
      <c r="A103" s="109">
        <v>1</v>
      </c>
      <c r="B103" s="110" t="s">
        <v>170</v>
      </c>
      <c r="C103" s="115" t="s">
        <v>171</v>
      </c>
      <c r="D103" s="112">
        <v>600</v>
      </c>
      <c r="E103" s="113"/>
      <c r="F103" s="113"/>
      <c r="G103" s="113"/>
      <c r="H103" s="113"/>
      <c r="I103" s="136"/>
      <c r="J103" s="123"/>
      <c r="K103" s="113"/>
      <c r="L103" s="113"/>
      <c r="M103" s="136"/>
      <c r="N103" s="138">
        <f t="shared" ref="N103:N120" si="27">N102+SUM(D103:I103)-SUM(J103:M103)</f>
        <v>139827.84</v>
      </c>
    </row>
    <row r="104" s="3" customFormat="1" spans="1:14">
      <c r="A104" s="109">
        <f t="shared" ref="A104:A120" si="28">A103+1</f>
        <v>2</v>
      </c>
      <c r="B104" s="110" t="s">
        <v>170</v>
      </c>
      <c r="C104" s="115" t="s">
        <v>172</v>
      </c>
      <c r="D104" s="112">
        <v>1200</v>
      </c>
      <c r="E104" s="113"/>
      <c r="F104" s="113"/>
      <c r="G104" s="113"/>
      <c r="H104" s="113"/>
      <c r="I104" s="136"/>
      <c r="J104" s="137"/>
      <c r="K104" s="113"/>
      <c r="L104" s="113"/>
      <c r="M104" s="136"/>
      <c r="N104" s="138">
        <f t="shared" si="27"/>
        <v>141027.84</v>
      </c>
    </row>
    <row r="105" s="3" customFormat="1" spans="1:14">
      <c r="A105" s="109">
        <f t="shared" si="28"/>
        <v>3</v>
      </c>
      <c r="B105" s="110" t="s">
        <v>170</v>
      </c>
      <c r="C105" s="115" t="s">
        <v>173</v>
      </c>
      <c r="D105" s="112">
        <v>2000</v>
      </c>
      <c r="E105" s="113"/>
      <c r="F105" s="113"/>
      <c r="G105" s="113"/>
      <c r="H105" s="113"/>
      <c r="I105" s="136"/>
      <c r="J105" s="137"/>
      <c r="K105" s="113"/>
      <c r="L105" s="113"/>
      <c r="M105" s="136"/>
      <c r="N105" s="138">
        <f t="shared" si="27"/>
        <v>143027.84</v>
      </c>
    </row>
    <row r="106" s="3" customFormat="1" spans="1:14">
      <c r="A106" s="109">
        <f t="shared" si="28"/>
        <v>4</v>
      </c>
      <c r="B106" s="110" t="s">
        <v>174</v>
      </c>
      <c r="C106" s="115" t="s">
        <v>175</v>
      </c>
      <c r="D106" s="112">
        <v>600</v>
      </c>
      <c r="E106" s="113"/>
      <c r="F106" s="113"/>
      <c r="G106" s="113"/>
      <c r="H106" s="113"/>
      <c r="I106" s="136"/>
      <c r="J106" s="137"/>
      <c r="K106" s="113"/>
      <c r="L106" s="113"/>
      <c r="M106" s="136"/>
      <c r="N106" s="138">
        <f t="shared" si="27"/>
        <v>143627.84</v>
      </c>
    </row>
    <row r="107" s="3" customFormat="1" spans="1:14">
      <c r="A107" s="109">
        <f t="shared" si="28"/>
        <v>5</v>
      </c>
      <c r="B107" s="110" t="s">
        <v>84</v>
      </c>
      <c r="C107" s="115" t="s">
        <v>86</v>
      </c>
      <c r="D107" s="112"/>
      <c r="E107" s="113"/>
      <c r="F107" s="113"/>
      <c r="G107" s="113"/>
      <c r="H107" s="113"/>
      <c r="I107" s="136"/>
      <c r="J107" s="137">
        <v>2000</v>
      </c>
      <c r="K107" s="113"/>
      <c r="L107" s="113"/>
      <c r="M107" s="136"/>
      <c r="N107" s="138">
        <f t="shared" si="27"/>
        <v>141627.84</v>
      </c>
    </row>
    <row r="108" s="3" customFormat="1" spans="1:14">
      <c r="A108" s="109">
        <f t="shared" si="28"/>
        <v>6</v>
      </c>
      <c r="B108" s="110" t="s">
        <v>84</v>
      </c>
      <c r="C108" s="115" t="s">
        <v>140</v>
      </c>
      <c r="D108" s="112"/>
      <c r="E108" s="113"/>
      <c r="F108" s="113"/>
      <c r="G108" s="113"/>
      <c r="H108" s="113"/>
      <c r="I108" s="136"/>
      <c r="J108" s="137">
        <v>1000</v>
      </c>
      <c r="K108" s="113"/>
      <c r="L108" s="113"/>
      <c r="M108" s="136"/>
      <c r="N108" s="138">
        <f t="shared" si="27"/>
        <v>140627.84</v>
      </c>
    </row>
    <row r="109" s="3" customFormat="1" spans="1:14">
      <c r="A109" s="109">
        <f t="shared" si="28"/>
        <v>7</v>
      </c>
      <c r="B109" s="110" t="s">
        <v>84</v>
      </c>
      <c r="C109" s="115" t="s">
        <v>141</v>
      </c>
      <c r="D109" s="112"/>
      <c r="E109" s="113"/>
      <c r="F109" s="113"/>
      <c r="G109" s="113"/>
      <c r="H109" s="113"/>
      <c r="I109" s="136"/>
      <c r="J109" s="137">
        <v>1000</v>
      </c>
      <c r="K109" s="113"/>
      <c r="L109" s="113"/>
      <c r="M109" s="136"/>
      <c r="N109" s="138">
        <f t="shared" si="27"/>
        <v>139627.84</v>
      </c>
    </row>
    <row r="110" s="3" customFormat="1" spans="1:14">
      <c r="A110" s="109">
        <f t="shared" si="28"/>
        <v>8</v>
      </c>
      <c r="B110" s="110" t="s">
        <v>84</v>
      </c>
      <c r="C110" s="115" t="s">
        <v>139</v>
      </c>
      <c r="D110" s="112"/>
      <c r="E110" s="113"/>
      <c r="F110" s="113"/>
      <c r="G110" s="113"/>
      <c r="H110" s="113"/>
      <c r="I110" s="136"/>
      <c r="J110" s="137">
        <v>1000</v>
      </c>
      <c r="K110" s="113"/>
      <c r="L110" s="113"/>
      <c r="M110" s="136"/>
      <c r="N110" s="138">
        <f t="shared" si="27"/>
        <v>138627.84</v>
      </c>
    </row>
    <row r="111" s="3" customFormat="1" spans="1:14">
      <c r="A111" s="109">
        <f t="shared" si="28"/>
        <v>9</v>
      </c>
      <c r="B111" s="110" t="s">
        <v>84</v>
      </c>
      <c r="C111" s="115" t="s">
        <v>138</v>
      </c>
      <c r="D111" s="112"/>
      <c r="E111" s="113"/>
      <c r="F111" s="113"/>
      <c r="G111" s="113"/>
      <c r="H111" s="113"/>
      <c r="I111" s="136"/>
      <c r="J111" s="137">
        <v>1000</v>
      </c>
      <c r="K111" s="113"/>
      <c r="L111" s="113"/>
      <c r="M111" s="136"/>
      <c r="N111" s="138">
        <f t="shared" si="27"/>
        <v>137627.84</v>
      </c>
    </row>
    <row r="112" s="3" customFormat="1" spans="1:14">
      <c r="A112" s="109">
        <f t="shared" si="28"/>
        <v>10</v>
      </c>
      <c r="B112" s="110" t="s">
        <v>84</v>
      </c>
      <c r="C112" s="115" t="s">
        <v>137</v>
      </c>
      <c r="D112" s="112"/>
      <c r="E112" s="113"/>
      <c r="F112" s="113"/>
      <c r="G112" s="113"/>
      <c r="H112" s="113"/>
      <c r="I112" s="136"/>
      <c r="J112" s="137">
        <v>1000</v>
      </c>
      <c r="K112" s="113"/>
      <c r="L112" s="113"/>
      <c r="M112" s="136"/>
      <c r="N112" s="138">
        <f t="shared" si="27"/>
        <v>136627.84</v>
      </c>
    </row>
    <row r="113" s="3" customFormat="1" spans="1:14">
      <c r="A113" s="109">
        <f t="shared" si="28"/>
        <v>11</v>
      </c>
      <c r="B113" s="110" t="s">
        <v>84</v>
      </c>
      <c r="C113" s="115" t="s">
        <v>176</v>
      </c>
      <c r="D113" s="112"/>
      <c r="E113" s="113"/>
      <c r="F113" s="113"/>
      <c r="G113" s="113"/>
      <c r="H113" s="113"/>
      <c r="I113" s="136"/>
      <c r="J113" s="137">
        <v>3000</v>
      </c>
      <c r="K113" s="113"/>
      <c r="L113" s="113"/>
      <c r="M113" s="136"/>
      <c r="N113" s="138">
        <f t="shared" si="27"/>
        <v>133627.84</v>
      </c>
    </row>
    <row r="114" s="3" customFormat="1" spans="1:14">
      <c r="A114" s="109">
        <f t="shared" si="28"/>
        <v>12</v>
      </c>
      <c r="B114" s="110" t="s">
        <v>177</v>
      </c>
      <c r="C114" s="115" t="s">
        <v>178</v>
      </c>
      <c r="D114" s="112">
        <v>1000</v>
      </c>
      <c r="E114" s="113"/>
      <c r="F114" s="113"/>
      <c r="G114" s="113"/>
      <c r="H114" s="113"/>
      <c r="I114" s="136"/>
      <c r="J114" s="137"/>
      <c r="K114" s="113"/>
      <c r="L114" s="113"/>
      <c r="M114" s="136"/>
      <c r="N114" s="138">
        <f t="shared" si="27"/>
        <v>134627.84</v>
      </c>
    </row>
    <row r="115" s="3" customFormat="1" spans="1:14">
      <c r="A115" s="109">
        <f t="shared" si="28"/>
        <v>13</v>
      </c>
      <c r="B115" s="110" t="s">
        <v>179</v>
      </c>
      <c r="C115" s="115" t="s">
        <v>180</v>
      </c>
      <c r="D115" s="112">
        <v>2000</v>
      </c>
      <c r="E115" s="113"/>
      <c r="F115" s="113"/>
      <c r="G115" s="113"/>
      <c r="H115" s="113"/>
      <c r="I115" s="136"/>
      <c r="J115" s="137"/>
      <c r="K115" s="113"/>
      <c r="L115" s="113"/>
      <c r="M115" s="136"/>
      <c r="N115" s="138">
        <f t="shared" si="27"/>
        <v>136627.84</v>
      </c>
    </row>
    <row r="116" s="3" customFormat="1" spans="1:14">
      <c r="A116" s="109">
        <f t="shared" si="28"/>
        <v>14</v>
      </c>
      <c r="B116" s="110" t="s">
        <v>104</v>
      </c>
      <c r="C116" s="115" t="s">
        <v>31</v>
      </c>
      <c r="D116" s="112"/>
      <c r="E116" s="113"/>
      <c r="F116" s="113"/>
      <c r="G116" s="113"/>
      <c r="H116" s="113">
        <v>29.87</v>
      </c>
      <c r="I116" s="136"/>
      <c r="J116" s="137"/>
      <c r="K116" s="113"/>
      <c r="L116" s="113"/>
      <c r="M116" s="136"/>
      <c r="N116" s="138">
        <f t="shared" si="27"/>
        <v>136657.71</v>
      </c>
    </row>
    <row r="117" s="3" customFormat="1" spans="1:14">
      <c r="A117" s="109">
        <f t="shared" si="28"/>
        <v>15</v>
      </c>
      <c r="B117" s="110" t="s">
        <v>104</v>
      </c>
      <c r="C117" s="115" t="s">
        <v>181</v>
      </c>
      <c r="D117" s="112"/>
      <c r="E117" s="113"/>
      <c r="F117" s="113"/>
      <c r="G117" s="113"/>
      <c r="H117" s="113"/>
      <c r="I117" s="136"/>
      <c r="J117" s="137">
        <v>3000</v>
      </c>
      <c r="K117" s="113"/>
      <c r="L117" s="113"/>
      <c r="M117" s="136"/>
      <c r="N117" s="138">
        <f t="shared" si="27"/>
        <v>133657.71</v>
      </c>
    </row>
    <row r="118" s="3" customFormat="1" ht="15" spans="1:14">
      <c r="A118" s="109">
        <f t="shared" si="28"/>
        <v>16</v>
      </c>
      <c r="B118" s="110" t="s">
        <v>182</v>
      </c>
      <c r="C118" s="93" t="s">
        <v>183</v>
      </c>
      <c r="D118" s="112">
        <v>1000</v>
      </c>
      <c r="E118" s="113"/>
      <c r="F118" s="113"/>
      <c r="G118" s="113"/>
      <c r="H118" s="113"/>
      <c r="I118" s="136"/>
      <c r="J118" s="137"/>
      <c r="K118" s="113"/>
      <c r="L118" s="113"/>
      <c r="M118" s="136"/>
      <c r="N118" s="138">
        <f t="shared" si="27"/>
        <v>134657.71</v>
      </c>
    </row>
    <row r="119" s="3" customFormat="1" spans="1:14">
      <c r="A119" s="88"/>
      <c r="B119" s="96"/>
      <c r="C119" s="139" t="s">
        <v>20</v>
      </c>
      <c r="D119" s="98">
        <f t="shared" ref="D119:M119" si="29">SUM(D103:D118)</f>
        <v>8400</v>
      </c>
      <c r="E119" s="99">
        <f t="shared" si="29"/>
        <v>0</v>
      </c>
      <c r="F119" s="99">
        <f t="shared" si="29"/>
        <v>0</v>
      </c>
      <c r="G119" s="99">
        <f t="shared" si="29"/>
        <v>0</v>
      </c>
      <c r="H119" s="99">
        <f t="shared" si="29"/>
        <v>29.87</v>
      </c>
      <c r="I119" s="129">
        <f t="shared" si="29"/>
        <v>0</v>
      </c>
      <c r="J119" s="98">
        <f t="shared" si="29"/>
        <v>13000</v>
      </c>
      <c r="K119" s="99">
        <f t="shared" si="29"/>
        <v>0</v>
      </c>
      <c r="L119" s="99">
        <f t="shared" si="29"/>
        <v>0</v>
      </c>
      <c r="M119" s="129">
        <f t="shared" si="29"/>
        <v>0</v>
      </c>
      <c r="N119" s="130">
        <f>N102+SUM(D119:I119)-SUM(J119:M119)</f>
        <v>134657.71</v>
      </c>
    </row>
    <row r="120" s="3" customFormat="1" ht="15" spans="1:14">
      <c r="A120" s="100"/>
      <c r="B120" s="100"/>
      <c r="C120" s="140" t="s">
        <v>110</v>
      </c>
      <c r="D120" s="141">
        <f t="shared" ref="D120:N120" si="30">D119</f>
        <v>8400</v>
      </c>
      <c r="E120" s="142">
        <f t="shared" si="30"/>
        <v>0</v>
      </c>
      <c r="F120" s="142">
        <f t="shared" si="30"/>
        <v>0</v>
      </c>
      <c r="G120" s="142">
        <f t="shared" si="30"/>
        <v>0</v>
      </c>
      <c r="H120" s="142">
        <f t="shared" si="30"/>
        <v>29.87</v>
      </c>
      <c r="I120" s="133">
        <f t="shared" si="30"/>
        <v>0</v>
      </c>
      <c r="J120" s="141">
        <f t="shared" si="30"/>
        <v>13000</v>
      </c>
      <c r="K120" s="142">
        <f t="shared" si="30"/>
        <v>0</v>
      </c>
      <c r="L120" s="142">
        <f t="shared" si="30"/>
        <v>0</v>
      </c>
      <c r="M120" s="133">
        <f t="shared" si="30"/>
        <v>0</v>
      </c>
      <c r="N120" s="133">
        <f t="shared" si="30"/>
        <v>134657.71</v>
      </c>
    </row>
    <row r="121" s="3" customFormat="1" ht="15" spans="1:14">
      <c r="A121" s="104"/>
      <c r="B121" s="104"/>
      <c r="C121" s="188" t="s">
        <v>111</v>
      </c>
      <c r="D121" s="143">
        <f t="shared" ref="D121:M121" si="31">D120+D96</f>
        <v>630323</v>
      </c>
      <c r="E121" s="144">
        <f t="shared" si="31"/>
        <v>182854.57</v>
      </c>
      <c r="F121" s="144">
        <f t="shared" si="31"/>
        <v>6000</v>
      </c>
      <c r="G121" s="144">
        <f t="shared" si="31"/>
        <v>9749.5</v>
      </c>
      <c r="H121" s="144">
        <f t="shared" si="31"/>
        <v>1056.14</v>
      </c>
      <c r="I121" s="159">
        <f t="shared" si="31"/>
        <v>718.1</v>
      </c>
      <c r="J121" s="143">
        <f t="shared" si="31"/>
        <v>615350</v>
      </c>
      <c r="K121" s="144">
        <f t="shared" si="31"/>
        <v>0</v>
      </c>
      <c r="L121" s="144">
        <f t="shared" si="31"/>
        <v>10432.5</v>
      </c>
      <c r="M121" s="155">
        <f t="shared" si="31"/>
        <v>70261.1</v>
      </c>
      <c r="N121" s="135">
        <f>SUM(D121:I121)-SUM(J121:M121)</f>
        <v>134657.71</v>
      </c>
    </row>
    <row r="122" s="3" customFormat="1" spans="1:14">
      <c r="A122" s="108"/>
      <c r="B122" s="75"/>
      <c r="C122" s="75"/>
      <c r="D122" s="108"/>
      <c r="E122" s="108"/>
      <c r="F122" s="108"/>
      <c r="G122" s="108"/>
      <c r="H122" s="108"/>
      <c r="I122" s="108"/>
      <c r="J122" s="108"/>
      <c r="K122" s="75"/>
      <c r="L122" s="75"/>
      <c r="M122" s="75"/>
      <c r="N122" s="75"/>
    </row>
    <row r="123" s="3" customFormat="1" ht="18.75" spans="1:14">
      <c r="A123" s="5" t="s">
        <v>184</v>
      </c>
      <c r="B123" s="5"/>
      <c r="C123" s="5"/>
      <c r="D123" s="5"/>
      <c r="E123" s="5"/>
      <c r="F123" s="5"/>
      <c r="G123" s="5"/>
      <c r="H123" s="5"/>
      <c r="I123" s="5"/>
      <c r="J123" s="5"/>
      <c r="K123" s="1"/>
      <c r="L123" s="1"/>
      <c r="M123" s="1"/>
      <c r="N123" s="1"/>
    </row>
    <row r="124" s="3" customFormat="1" ht="19.5" spans="1:14">
      <c r="A124" s="5" t="s">
        <v>133</v>
      </c>
      <c r="B124" s="5"/>
      <c r="C124" s="5"/>
      <c r="D124" s="5"/>
      <c r="E124" s="5"/>
      <c r="F124" s="5"/>
      <c r="G124" s="5"/>
      <c r="H124" s="5"/>
      <c r="I124" s="5"/>
      <c r="J124" s="5"/>
      <c r="K124" s="1"/>
      <c r="L124" s="1"/>
      <c r="M124" s="1"/>
      <c r="N124" s="1"/>
    </row>
    <row r="125" s="3" customFormat="1" spans="1:14">
      <c r="A125" s="77"/>
      <c r="B125" s="78" t="s">
        <v>2</v>
      </c>
      <c r="C125" s="78" t="s">
        <v>3</v>
      </c>
      <c r="D125" s="79" t="s">
        <v>4</v>
      </c>
      <c r="E125" s="80"/>
      <c r="F125" s="80"/>
      <c r="G125" s="80"/>
      <c r="H125" s="80"/>
      <c r="I125" s="116"/>
      <c r="J125" s="79" t="s">
        <v>5</v>
      </c>
      <c r="K125" s="80"/>
      <c r="L125" s="80"/>
      <c r="M125" s="117"/>
      <c r="N125" s="118" t="s">
        <v>6</v>
      </c>
    </row>
    <row r="126" s="3" customFormat="1" ht="15" spans="1:14">
      <c r="A126" s="81"/>
      <c r="B126" s="82"/>
      <c r="C126" s="83"/>
      <c r="D126" s="84" t="s">
        <v>7</v>
      </c>
      <c r="E126" s="85" t="s">
        <v>8</v>
      </c>
      <c r="F126" s="85" t="s">
        <v>9</v>
      </c>
      <c r="G126" s="85" t="s">
        <v>10</v>
      </c>
      <c r="H126" s="85" t="s">
        <v>11</v>
      </c>
      <c r="I126" s="119" t="s">
        <v>12</v>
      </c>
      <c r="J126" s="84" t="s">
        <v>13</v>
      </c>
      <c r="K126" s="85" t="s">
        <v>14</v>
      </c>
      <c r="L126" s="85" t="s">
        <v>15</v>
      </c>
      <c r="M126" s="120" t="s">
        <v>16</v>
      </c>
      <c r="N126" s="121"/>
    </row>
    <row r="127" s="3" customFormat="1" spans="1:14">
      <c r="A127" s="86"/>
      <c r="B127" s="87"/>
      <c r="C127" s="88" t="s">
        <v>24</v>
      </c>
      <c r="D127" s="89"/>
      <c r="E127" s="90"/>
      <c r="F127" s="90"/>
      <c r="G127" s="90"/>
      <c r="H127" s="90"/>
      <c r="I127" s="122"/>
      <c r="J127" s="123"/>
      <c r="K127" s="90"/>
      <c r="L127" s="90"/>
      <c r="M127" s="122"/>
      <c r="N127" s="124">
        <f>N121</f>
        <v>134657.71</v>
      </c>
    </row>
    <row r="128" s="3" customFormat="1" spans="1:14">
      <c r="A128" s="109">
        <v>1</v>
      </c>
      <c r="B128" s="110" t="s">
        <v>114</v>
      </c>
      <c r="C128" s="115" t="s">
        <v>185</v>
      </c>
      <c r="D128" s="112"/>
      <c r="E128" s="113"/>
      <c r="F128" s="113"/>
      <c r="G128" s="113"/>
      <c r="H128" s="113"/>
      <c r="I128" s="136"/>
      <c r="J128" s="137">
        <v>1000</v>
      </c>
      <c r="K128" s="113"/>
      <c r="L128" s="113"/>
      <c r="M128" s="136"/>
      <c r="N128" s="138">
        <f>N127+SUM(D128:I128)-SUM(J128:M128)</f>
        <v>133657.71</v>
      </c>
    </row>
    <row r="129" s="3" customFormat="1" spans="1:14">
      <c r="A129" s="86">
        <f t="shared" ref="A129:A134" si="32">A128+1</f>
        <v>2</v>
      </c>
      <c r="B129" s="114" t="s">
        <v>114</v>
      </c>
      <c r="C129" s="115" t="s">
        <v>186</v>
      </c>
      <c r="D129" s="89"/>
      <c r="E129" s="90"/>
      <c r="F129" s="90"/>
      <c r="G129" s="90"/>
      <c r="H129" s="90"/>
      <c r="I129" s="122"/>
      <c r="J129" s="123">
        <v>3000</v>
      </c>
      <c r="K129" s="90"/>
      <c r="L129" s="90"/>
      <c r="M129" s="122"/>
      <c r="N129" s="138">
        <f t="shared" ref="N129:N134" si="33">N128+SUM(D129:I129)-SUM(J129:M129)</f>
        <v>130657.71</v>
      </c>
    </row>
    <row r="130" s="3" customFormat="1" spans="1:14">
      <c r="A130" s="86">
        <f t="shared" si="32"/>
        <v>3</v>
      </c>
      <c r="B130" s="114" t="s">
        <v>114</v>
      </c>
      <c r="C130" s="115" t="s">
        <v>187</v>
      </c>
      <c r="D130" s="89"/>
      <c r="E130" s="90"/>
      <c r="F130" s="90"/>
      <c r="G130" s="90"/>
      <c r="H130" s="90"/>
      <c r="I130" s="122"/>
      <c r="J130" s="123">
        <v>33200</v>
      </c>
      <c r="K130" s="90"/>
      <c r="L130" s="90"/>
      <c r="M130" s="122"/>
      <c r="N130" s="138">
        <f t="shared" si="33"/>
        <v>97457.7100000001</v>
      </c>
    </row>
    <row r="131" s="3" customFormat="1" spans="1:14">
      <c r="A131" s="86">
        <f t="shared" si="32"/>
        <v>4</v>
      </c>
      <c r="B131" s="114" t="s">
        <v>114</v>
      </c>
      <c r="C131" s="115" t="s">
        <v>188</v>
      </c>
      <c r="D131" s="89"/>
      <c r="E131" s="90"/>
      <c r="F131" s="90"/>
      <c r="G131" s="90"/>
      <c r="H131" s="90"/>
      <c r="I131" s="122"/>
      <c r="J131" s="123">
        <v>6600</v>
      </c>
      <c r="K131" s="90"/>
      <c r="L131" s="90"/>
      <c r="M131" s="122"/>
      <c r="N131" s="138">
        <f t="shared" si="33"/>
        <v>90857.7100000001</v>
      </c>
    </row>
    <row r="132" s="3" customFormat="1" spans="1:14">
      <c r="A132" s="86">
        <f t="shared" si="32"/>
        <v>5</v>
      </c>
      <c r="B132" s="114" t="s">
        <v>114</v>
      </c>
      <c r="C132" s="115" t="s">
        <v>189</v>
      </c>
      <c r="D132" s="89"/>
      <c r="E132" s="90"/>
      <c r="F132" s="90"/>
      <c r="G132" s="90"/>
      <c r="H132" s="90"/>
      <c r="I132" s="122"/>
      <c r="J132" s="123">
        <v>1800</v>
      </c>
      <c r="K132" s="90"/>
      <c r="L132" s="90"/>
      <c r="M132" s="122"/>
      <c r="N132" s="138">
        <f t="shared" si="33"/>
        <v>89057.7100000001</v>
      </c>
    </row>
    <row r="133" s="3" customFormat="1" spans="1:14">
      <c r="A133" s="86">
        <f t="shared" si="32"/>
        <v>6</v>
      </c>
      <c r="B133" s="114" t="s">
        <v>190</v>
      </c>
      <c r="C133" s="115" t="s">
        <v>191</v>
      </c>
      <c r="D133" s="89"/>
      <c r="E133" s="90"/>
      <c r="F133" s="90"/>
      <c r="G133" s="90"/>
      <c r="H133" s="90"/>
      <c r="I133" s="122"/>
      <c r="J133" s="123">
        <v>200</v>
      </c>
      <c r="K133" s="90"/>
      <c r="L133" s="90"/>
      <c r="M133" s="122"/>
      <c r="N133" s="138">
        <f t="shared" si="33"/>
        <v>88857.7100000001</v>
      </c>
    </row>
    <row r="134" s="3" customFormat="1" ht="15" spans="1:14">
      <c r="A134" s="86">
        <f t="shared" si="32"/>
        <v>7</v>
      </c>
      <c r="B134" s="114" t="s">
        <v>192</v>
      </c>
      <c r="C134" s="93" t="s">
        <v>193</v>
      </c>
      <c r="D134" s="89"/>
      <c r="E134" s="90"/>
      <c r="F134" s="90"/>
      <c r="G134" s="90"/>
      <c r="H134" s="90"/>
      <c r="I134" s="122"/>
      <c r="J134" s="123">
        <v>1000</v>
      </c>
      <c r="K134" s="90"/>
      <c r="L134" s="90"/>
      <c r="M134" s="122"/>
      <c r="N134" s="138">
        <f t="shared" si="33"/>
        <v>87857.7100000001</v>
      </c>
    </row>
    <row r="135" s="3" customFormat="1" spans="1:14">
      <c r="A135" s="88"/>
      <c r="B135" s="96"/>
      <c r="C135" s="97" t="s">
        <v>20</v>
      </c>
      <c r="D135" s="98">
        <f t="shared" ref="D135:M135" si="34">SUM(D128:D128)</f>
        <v>0</v>
      </c>
      <c r="E135" s="99">
        <f t="shared" si="34"/>
        <v>0</v>
      </c>
      <c r="F135" s="99">
        <f t="shared" si="34"/>
        <v>0</v>
      </c>
      <c r="G135" s="99">
        <f t="shared" si="34"/>
        <v>0</v>
      </c>
      <c r="H135" s="99">
        <f t="shared" si="34"/>
        <v>0</v>
      </c>
      <c r="I135" s="129">
        <f t="shared" si="34"/>
        <v>0</v>
      </c>
      <c r="J135" s="98">
        <f>SUM(J128:J134)</f>
        <v>46800</v>
      </c>
      <c r="K135" s="99">
        <f t="shared" si="34"/>
        <v>0</v>
      </c>
      <c r="L135" s="99">
        <f t="shared" si="34"/>
        <v>0</v>
      </c>
      <c r="M135" s="129">
        <f t="shared" si="34"/>
        <v>0</v>
      </c>
      <c r="N135" s="130">
        <f>N127+SUM(D135:I135)-SUM(J135:M135)</f>
        <v>87857.7100000001</v>
      </c>
    </row>
    <row r="136" s="3" customFormat="1" ht="15" spans="1:14">
      <c r="A136" s="100"/>
      <c r="B136" s="100"/>
      <c r="C136" s="146" t="s">
        <v>116</v>
      </c>
      <c r="D136" s="141">
        <f t="shared" ref="D136:N136" si="35">D135</f>
        <v>0</v>
      </c>
      <c r="E136" s="142">
        <f t="shared" si="35"/>
        <v>0</v>
      </c>
      <c r="F136" s="142">
        <f t="shared" si="35"/>
        <v>0</v>
      </c>
      <c r="G136" s="142">
        <f t="shared" si="35"/>
        <v>0</v>
      </c>
      <c r="H136" s="142">
        <f t="shared" si="35"/>
        <v>0</v>
      </c>
      <c r="I136" s="133">
        <f t="shared" si="35"/>
        <v>0</v>
      </c>
      <c r="J136" s="141">
        <f t="shared" si="35"/>
        <v>46800</v>
      </c>
      <c r="K136" s="142">
        <f t="shared" si="35"/>
        <v>0</v>
      </c>
      <c r="L136" s="142">
        <f t="shared" si="35"/>
        <v>0</v>
      </c>
      <c r="M136" s="133">
        <f t="shared" si="35"/>
        <v>0</v>
      </c>
      <c r="N136" s="133">
        <f t="shared" si="35"/>
        <v>87857.7100000001</v>
      </c>
    </row>
    <row r="137" s="3" customFormat="1" ht="15" spans="1:14">
      <c r="A137" s="104"/>
      <c r="B137" s="104"/>
      <c r="C137" s="188" t="s">
        <v>117</v>
      </c>
      <c r="D137" s="143">
        <f t="shared" ref="D137:M137" si="36">D136+D121</f>
        <v>630323</v>
      </c>
      <c r="E137" s="144">
        <f t="shared" si="36"/>
        <v>182854.57</v>
      </c>
      <c r="F137" s="144">
        <f t="shared" si="36"/>
        <v>6000</v>
      </c>
      <c r="G137" s="144">
        <f t="shared" si="36"/>
        <v>9749.5</v>
      </c>
      <c r="H137" s="144">
        <f t="shared" si="36"/>
        <v>1056.14</v>
      </c>
      <c r="I137" s="159">
        <f t="shared" si="36"/>
        <v>718.1</v>
      </c>
      <c r="J137" s="143">
        <f t="shared" si="36"/>
        <v>662150</v>
      </c>
      <c r="K137" s="144">
        <f t="shared" si="36"/>
        <v>0</v>
      </c>
      <c r="L137" s="144">
        <f t="shared" si="36"/>
        <v>10432.5</v>
      </c>
      <c r="M137" s="155">
        <f t="shared" si="36"/>
        <v>70261.1</v>
      </c>
      <c r="N137" s="135">
        <f>SUM(D137:I137)-SUM(J137:M137)</f>
        <v>87857.7100000001</v>
      </c>
    </row>
    <row r="138" s="3" customFormat="1" spans="1:14">
      <c r="A138" s="108"/>
      <c r="B138" s="75"/>
      <c r="C138" s="75"/>
      <c r="D138" s="108"/>
      <c r="E138" s="108"/>
      <c r="F138" s="108"/>
      <c r="G138" s="108"/>
      <c r="H138" s="108"/>
      <c r="I138" s="108"/>
      <c r="J138" s="108"/>
      <c r="K138" s="75"/>
      <c r="L138" s="75"/>
      <c r="M138" s="75"/>
      <c r="N138" s="75"/>
    </row>
    <row r="139" s="3" customFormat="1" ht="18.75" spans="1:14">
      <c r="A139" s="5" t="s">
        <v>194</v>
      </c>
      <c r="B139" s="5"/>
      <c r="C139" s="5"/>
      <c r="D139" s="5"/>
      <c r="E139" s="5"/>
      <c r="F139" s="5"/>
      <c r="G139" s="5"/>
      <c r="H139" s="5"/>
      <c r="I139" s="5"/>
      <c r="J139" s="5"/>
      <c r="K139" s="1"/>
      <c r="L139" s="1"/>
      <c r="M139" s="1"/>
      <c r="N139" s="1"/>
    </row>
    <row r="140" s="3" customFormat="1" ht="19.5" spans="1:14">
      <c r="A140" s="5" t="s">
        <v>133</v>
      </c>
      <c r="B140" s="5"/>
      <c r="C140" s="5"/>
      <c r="D140" s="5"/>
      <c r="E140" s="5"/>
      <c r="F140" s="5"/>
      <c r="G140" s="5"/>
      <c r="H140" s="5"/>
      <c r="I140" s="5"/>
      <c r="J140" s="5"/>
      <c r="K140" s="1"/>
      <c r="L140" s="1"/>
      <c r="M140" s="1"/>
      <c r="N140" s="1"/>
    </row>
    <row r="141" s="3" customFormat="1" spans="1:14">
      <c r="A141" s="77"/>
      <c r="B141" s="78" t="s">
        <v>2</v>
      </c>
      <c r="C141" s="78" t="s">
        <v>3</v>
      </c>
      <c r="D141" s="79" t="s">
        <v>4</v>
      </c>
      <c r="E141" s="80"/>
      <c r="F141" s="80"/>
      <c r="G141" s="80"/>
      <c r="H141" s="80"/>
      <c r="I141" s="116"/>
      <c r="J141" s="79" t="s">
        <v>5</v>
      </c>
      <c r="K141" s="80"/>
      <c r="L141" s="80"/>
      <c r="M141" s="117"/>
      <c r="N141" s="118" t="s">
        <v>6</v>
      </c>
    </row>
    <row r="142" s="3" customFormat="1" ht="15" spans="1:14">
      <c r="A142" s="81"/>
      <c r="B142" s="83"/>
      <c r="C142" s="82"/>
      <c r="D142" s="84" t="s">
        <v>7</v>
      </c>
      <c r="E142" s="85" t="s">
        <v>8</v>
      </c>
      <c r="F142" s="85" t="s">
        <v>9</v>
      </c>
      <c r="G142" s="85" t="s">
        <v>10</v>
      </c>
      <c r="H142" s="85" t="s">
        <v>11</v>
      </c>
      <c r="I142" s="119" t="s">
        <v>12</v>
      </c>
      <c r="J142" s="84" t="s">
        <v>13</v>
      </c>
      <c r="K142" s="85" t="s">
        <v>14</v>
      </c>
      <c r="L142" s="85" t="s">
        <v>15</v>
      </c>
      <c r="M142" s="120" t="s">
        <v>16</v>
      </c>
      <c r="N142" s="121"/>
    </row>
    <row r="143" s="3" customFormat="1" spans="1:14">
      <c r="A143" s="86"/>
      <c r="B143" s="96"/>
      <c r="C143" s="150" t="s">
        <v>24</v>
      </c>
      <c r="D143" s="89"/>
      <c r="E143" s="90"/>
      <c r="F143" s="90"/>
      <c r="G143" s="90"/>
      <c r="H143" s="90"/>
      <c r="I143" s="122"/>
      <c r="J143" s="123"/>
      <c r="K143" s="90"/>
      <c r="L143" s="90"/>
      <c r="M143" s="122"/>
      <c r="N143" s="124">
        <f>N137</f>
        <v>87857.7100000001</v>
      </c>
    </row>
    <row r="144" s="3" customFormat="1" ht="15" spans="1:14">
      <c r="A144" s="109">
        <v>1</v>
      </c>
      <c r="B144" s="165"/>
      <c r="C144" s="115" t="s">
        <v>134</v>
      </c>
      <c r="D144" s="112"/>
      <c r="E144" s="113"/>
      <c r="F144" s="113"/>
      <c r="G144" s="113"/>
      <c r="H144" s="113"/>
      <c r="I144" s="136"/>
      <c r="J144" s="137"/>
      <c r="K144" s="113"/>
      <c r="L144" s="113"/>
      <c r="M144" s="136"/>
      <c r="N144" s="138">
        <f>N143+SUM(D144:I144)-SUM(J144:M144)</f>
        <v>87857.7100000001</v>
      </c>
    </row>
    <row r="145" s="3" customFormat="1" spans="1:14">
      <c r="A145" s="88"/>
      <c r="B145" s="147"/>
      <c r="C145" s="150" t="s">
        <v>20</v>
      </c>
      <c r="D145" s="98">
        <f t="shared" ref="D145:M145" si="37">SUM(D144:D144)</f>
        <v>0</v>
      </c>
      <c r="E145" s="99">
        <f t="shared" si="37"/>
        <v>0</v>
      </c>
      <c r="F145" s="99">
        <f t="shared" si="37"/>
        <v>0</v>
      </c>
      <c r="G145" s="99">
        <f t="shared" si="37"/>
        <v>0</v>
      </c>
      <c r="H145" s="99">
        <f t="shared" si="37"/>
        <v>0</v>
      </c>
      <c r="I145" s="129">
        <f t="shared" si="37"/>
        <v>0</v>
      </c>
      <c r="J145" s="98">
        <f t="shared" si="37"/>
        <v>0</v>
      </c>
      <c r="K145" s="99">
        <f t="shared" si="37"/>
        <v>0</v>
      </c>
      <c r="L145" s="99">
        <f t="shared" si="37"/>
        <v>0</v>
      </c>
      <c r="M145" s="129">
        <f t="shared" si="37"/>
        <v>0</v>
      </c>
      <c r="N145" s="130">
        <f>N143+SUM(D145:I145)-SUM(J145:M145)</f>
        <v>87857.7100000001</v>
      </c>
    </row>
    <row r="146" s="3" customFormat="1" ht="15" spans="1:14">
      <c r="A146" s="100"/>
      <c r="B146" s="100"/>
      <c r="C146" s="146" t="s">
        <v>120</v>
      </c>
      <c r="D146" s="141">
        <f t="shared" ref="D146:N146" si="38">D145</f>
        <v>0</v>
      </c>
      <c r="E146" s="142">
        <f t="shared" si="38"/>
        <v>0</v>
      </c>
      <c r="F146" s="142">
        <f t="shared" si="38"/>
        <v>0</v>
      </c>
      <c r="G146" s="142">
        <f t="shared" si="38"/>
        <v>0</v>
      </c>
      <c r="H146" s="142">
        <f t="shared" si="38"/>
        <v>0</v>
      </c>
      <c r="I146" s="133">
        <f t="shared" si="38"/>
        <v>0</v>
      </c>
      <c r="J146" s="141">
        <f t="shared" si="38"/>
        <v>0</v>
      </c>
      <c r="K146" s="142">
        <f t="shared" si="38"/>
        <v>0</v>
      </c>
      <c r="L146" s="142">
        <f t="shared" si="38"/>
        <v>0</v>
      </c>
      <c r="M146" s="133">
        <f t="shared" si="38"/>
        <v>0</v>
      </c>
      <c r="N146" s="133">
        <f t="shared" si="38"/>
        <v>87857.7100000001</v>
      </c>
    </row>
    <row r="147" s="3" customFormat="1" ht="15" spans="1:14">
      <c r="A147" s="104"/>
      <c r="B147" s="104"/>
      <c r="C147" s="188" t="s">
        <v>121</v>
      </c>
      <c r="D147" s="143">
        <f t="shared" ref="D147:M147" si="39">D146+D137</f>
        <v>630323</v>
      </c>
      <c r="E147" s="144">
        <f t="shared" si="39"/>
        <v>182854.57</v>
      </c>
      <c r="F147" s="144">
        <f t="shared" si="39"/>
        <v>6000</v>
      </c>
      <c r="G147" s="144">
        <f t="shared" si="39"/>
        <v>9749.5</v>
      </c>
      <c r="H147" s="144">
        <f t="shared" si="39"/>
        <v>1056.14</v>
      </c>
      <c r="I147" s="159">
        <f t="shared" si="39"/>
        <v>718.1</v>
      </c>
      <c r="J147" s="143">
        <f t="shared" si="39"/>
        <v>662150</v>
      </c>
      <c r="K147" s="144">
        <f t="shared" si="39"/>
        <v>0</v>
      </c>
      <c r="L147" s="144">
        <f t="shared" si="39"/>
        <v>10432.5</v>
      </c>
      <c r="M147" s="155">
        <f t="shared" si="39"/>
        <v>70261.1</v>
      </c>
      <c r="N147" s="135">
        <f>SUM(D147:I147)-SUM(J147:M147)</f>
        <v>87857.7100000001</v>
      </c>
    </row>
    <row r="148" s="3" customFormat="1" spans="1:14">
      <c r="A148" s="108"/>
      <c r="B148" s="75"/>
      <c r="C148" s="75"/>
      <c r="D148" s="108"/>
      <c r="E148" s="108"/>
      <c r="F148" s="108"/>
      <c r="G148" s="108"/>
      <c r="H148" s="108"/>
      <c r="I148" s="108"/>
      <c r="J148" s="108"/>
      <c r="K148" s="75"/>
      <c r="L148" s="75"/>
      <c r="M148" s="75"/>
      <c r="N148" s="75"/>
    </row>
    <row r="149" s="3" customFormat="1" ht="18.75" spans="1:14">
      <c r="A149" s="5" t="s">
        <v>195</v>
      </c>
      <c r="B149" s="5"/>
      <c r="C149" s="5"/>
      <c r="D149" s="5"/>
      <c r="E149" s="5"/>
      <c r="F149" s="5"/>
      <c r="G149" s="5"/>
      <c r="H149" s="5"/>
      <c r="I149" s="5"/>
      <c r="J149" s="5"/>
      <c r="K149" s="1"/>
      <c r="L149" s="1"/>
      <c r="M149" s="1"/>
      <c r="N149" s="1"/>
    </row>
    <row r="150" s="3" customFormat="1" ht="19.5" spans="1:14">
      <c r="A150" s="5" t="s">
        <v>133</v>
      </c>
      <c r="B150" s="5"/>
      <c r="C150" s="5"/>
      <c r="D150" s="5"/>
      <c r="E150" s="5"/>
      <c r="F150" s="5"/>
      <c r="G150" s="5"/>
      <c r="H150" s="5"/>
      <c r="I150" s="5"/>
      <c r="J150" s="5"/>
      <c r="K150" s="1"/>
      <c r="L150" s="1"/>
      <c r="M150" s="1"/>
      <c r="N150" s="1"/>
    </row>
    <row r="151" s="3" customFormat="1" spans="1:14">
      <c r="A151" s="77"/>
      <c r="B151" s="78" t="s">
        <v>2</v>
      </c>
      <c r="C151" s="78" t="s">
        <v>3</v>
      </c>
      <c r="D151" s="79" t="s">
        <v>4</v>
      </c>
      <c r="E151" s="80"/>
      <c r="F151" s="80"/>
      <c r="G151" s="80"/>
      <c r="H151" s="80"/>
      <c r="I151" s="116"/>
      <c r="J151" s="79" t="s">
        <v>5</v>
      </c>
      <c r="K151" s="80"/>
      <c r="L151" s="80"/>
      <c r="M151" s="117"/>
      <c r="N151" s="118" t="s">
        <v>6</v>
      </c>
    </row>
    <row r="152" s="3" customFormat="1" ht="15" spans="1:14">
      <c r="A152" s="81"/>
      <c r="B152" s="82"/>
      <c r="C152" s="82"/>
      <c r="D152" s="84" t="s">
        <v>7</v>
      </c>
      <c r="E152" s="85" t="s">
        <v>8</v>
      </c>
      <c r="F152" s="85" t="s">
        <v>9</v>
      </c>
      <c r="G152" s="85" t="s">
        <v>10</v>
      </c>
      <c r="H152" s="85" t="s">
        <v>11</v>
      </c>
      <c r="I152" s="119" t="s">
        <v>12</v>
      </c>
      <c r="J152" s="84" t="s">
        <v>13</v>
      </c>
      <c r="K152" s="85" t="s">
        <v>14</v>
      </c>
      <c r="L152" s="85" t="s">
        <v>15</v>
      </c>
      <c r="M152" s="120" t="s">
        <v>16</v>
      </c>
      <c r="N152" s="121"/>
    </row>
    <row r="153" s="3" customFormat="1" spans="1:14">
      <c r="A153" s="86"/>
      <c r="B153" s="96"/>
      <c r="C153" s="150" t="s">
        <v>24</v>
      </c>
      <c r="D153" s="89"/>
      <c r="E153" s="90"/>
      <c r="F153" s="90"/>
      <c r="G153" s="90"/>
      <c r="H153" s="90"/>
      <c r="I153" s="122"/>
      <c r="J153" s="123"/>
      <c r="K153" s="90"/>
      <c r="L153" s="90"/>
      <c r="M153" s="122"/>
      <c r="N153" s="124">
        <f>N147</f>
        <v>87857.7100000001</v>
      </c>
    </row>
    <row r="154" s="3" customFormat="1" ht="15" spans="1:14">
      <c r="A154" s="109">
        <v>1</v>
      </c>
      <c r="B154" s="148" t="s">
        <v>128</v>
      </c>
      <c r="C154" s="194" t="s">
        <v>11</v>
      </c>
      <c r="D154" s="112"/>
      <c r="E154" s="113"/>
      <c r="F154" s="113"/>
      <c r="G154" s="113"/>
      <c r="H154" s="113">
        <v>17.93</v>
      </c>
      <c r="I154" s="136"/>
      <c r="J154" s="137"/>
      <c r="K154" s="113"/>
      <c r="L154" s="113"/>
      <c r="M154" s="136"/>
      <c r="N154" s="138">
        <f>N153+SUM(D154:I154)-SUM(J154:M154)</f>
        <v>87875.6400000001</v>
      </c>
    </row>
    <row r="155" s="3" customFormat="1" spans="1:14">
      <c r="A155" s="88"/>
      <c r="B155" s="96"/>
      <c r="C155" s="150" t="s">
        <v>20</v>
      </c>
      <c r="D155" s="98">
        <f t="shared" ref="D155:M155" si="40">SUM(D154:D154)</f>
        <v>0</v>
      </c>
      <c r="E155" s="99">
        <f t="shared" si="40"/>
        <v>0</v>
      </c>
      <c r="F155" s="99">
        <f t="shared" si="40"/>
        <v>0</v>
      </c>
      <c r="G155" s="99">
        <f t="shared" si="40"/>
        <v>0</v>
      </c>
      <c r="H155" s="99">
        <f t="shared" si="40"/>
        <v>17.93</v>
      </c>
      <c r="I155" s="129">
        <f t="shared" si="40"/>
        <v>0</v>
      </c>
      <c r="J155" s="98">
        <f t="shared" si="40"/>
        <v>0</v>
      </c>
      <c r="K155" s="99">
        <f t="shared" si="40"/>
        <v>0</v>
      </c>
      <c r="L155" s="99">
        <f t="shared" si="40"/>
        <v>0</v>
      </c>
      <c r="M155" s="129">
        <f t="shared" si="40"/>
        <v>0</v>
      </c>
      <c r="N155" s="130">
        <f>N153+SUM(D155:I155)-SUM(J155:M155)</f>
        <v>87875.6400000001</v>
      </c>
    </row>
    <row r="156" s="3" customFormat="1" ht="15" spans="1:14">
      <c r="A156" s="100"/>
      <c r="B156" s="100"/>
      <c r="C156" s="146" t="s">
        <v>196</v>
      </c>
      <c r="D156" s="141">
        <f t="shared" ref="D156:N156" si="41">D155</f>
        <v>0</v>
      </c>
      <c r="E156" s="142">
        <f t="shared" si="41"/>
        <v>0</v>
      </c>
      <c r="F156" s="142">
        <f t="shared" si="41"/>
        <v>0</v>
      </c>
      <c r="G156" s="142">
        <f t="shared" si="41"/>
        <v>0</v>
      </c>
      <c r="H156" s="142">
        <f t="shared" si="41"/>
        <v>17.93</v>
      </c>
      <c r="I156" s="133">
        <f t="shared" si="41"/>
        <v>0</v>
      </c>
      <c r="J156" s="141">
        <f t="shared" si="41"/>
        <v>0</v>
      </c>
      <c r="K156" s="142">
        <f t="shared" si="41"/>
        <v>0</v>
      </c>
      <c r="L156" s="142">
        <f t="shared" si="41"/>
        <v>0</v>
      </c>
      <c r="M156" s="133">
        <f t="shared" si="41"/>
        <v>0</v>
      </c>
      <c r="N156" s="133">
        <f t="shared" si="41"/>
        <v>87875.6400000001</v>
      </c>
    </row>
    <row r="157" s="3" customFormat="1" ht="15" spans="1:14">
      <c r="A157" s="104"/>
      <c r="B157" s="104"/>
      <c r="C157" s="188" t="s">
        <v>197</v>
      </c>
      <c r="D157" s="143">
        <f t="shared" ref="D157:M157" si="42">D156+D147</f>
        <v>630323</v>
      </c>
      <c r="E157" s="144">
        <f t="shared" si="42"/>
        <v>182854.57</v>
      </c>
      <c r="F157" s="144">
        <f t="shared" si="42"/>
        <v>6000</v>
      </c>
      <c r="G157" s="144">
        <f t="shared" si="42"/>
        <v>9749.5</v>
      </c>
      <c r="H157" s="144">
        <f t="shared" si="42"/>
        <v>1074.07</v>
      </c>
      <c r="I157" s="159">
        <f t="shared" si="42"/>
        <v>718.1</v>
      </c>
      <c r="J157" s="143">
        <f t="shared" si="42"/>
        <v>662150</v>
      </c>
      <c r="K157" s="144">
        <f t="shared" si="42"/>
        <v>0</v>
      </c>
      <c r="L157" s="144">
        <f t="shared" si="42"/>
        <v>10432.5</v>
      </c>
      <c r="M157" s="155">
        <f t="shared" si="42"/>
        <v>70261.1</v>
      </c>
      <c r="N157" s="135">
        <f>SUM(D157:I157)-SUM(J157:M157)</f>
        <v>87875.64</v>
      </c>
    </row>
    <row r="158" s="3" customFormat="1" spans="1:14">
      <c r="A158" s="108"/>
      <c r="B158" s="75"/>
      <c r="C158" s="75"/>
      <c r="D158" s="108"/>
      <c r="E158" s="108"/>
      <c r="F158" s="108"/>
      <c r="G158" s="108"/>
      <c r="H158" s="108"/>
      <c r="I158" s="108"/>
      <c r="J158" s="108"/>
      <c r="K158" s="75"/>
      <c r="L158" s="75"/>
      <c r="M158" s="75"/>
      <c r="N158" s="75"/>
    </row>
    <row r="159" s="3" customFormat="1" spans="1:14">
      <c r="A159" s="108"/>
      <c r="B159" s="75"/>
      <c r="C159" s="75"/>
      <c r="D159" s="108"/>
      <c r="E159" s="108"/>
      <c r="F159" s="108"/>
      <c r="G159" s="108"/>
      <c r="H159" s="108"/>
      <c r="I159" s="108"/>
      <c r="J159" s="108"/>
      <c r="K159" s="75"/>
      <c r="L159" s="75"/>
      <c r="M159" s="75"/>
      <c r="N159" s="75"/>
    </row>
    <row r="160" s="3" customFormat="1" spans="1:14">
      <c r="A160" s="108"/>
      <c r="B160" s="75"/>
      <c r="C160" s="75" t="s">
        <v>198</v>
      </c>
      <c r="D160" s="184">
        <f t="shared" ref="D160:M160" si="43">D8+D23+D33+D43+D53+D63+D74+D95+D120+D136+D146+D156</f>
        <v>72800</v>
      </c>
      <c r="E160" s="184">
        <f t="shared" si="43"/>
        <v>50000</v>
      </c>
      <c r="F160" s="184">
        <f t="shared" si="43"/>
        <v>0</v>
      </c>
      <c r="G160" s="184">
        <f t="shared" si="43"/>
        <v>0</v>
      </c>
      <c r="H160" s="184">
        <f t="shared" si="43"/>
        <v>49.07</v>
      </c>
      <c r="I160" s="184">
        <f t="shared" si="43"/>
        <v>0</v>
      </c>
      <c r="J160" s="184">
        <f t="shared" si="43"/>
        <v>65800</v>
      </c>
      <c r="K160" s="184">
        <f t="shared" si="43"/>
        <v>0</v>
      </c>
      <c r="L160" s="184">
        <f t="shared" si="43"/>
        <v>0</v>
      </c>
      <c r="M160" s="184">
        <f t="shared" si="43"/>
        <v>10</v>
      </c>
      <c r="N160" s="187">
        <f>N5+SUM(D160:I160)-SUM(J160:M160)</f>
        <v>87875.64</v>
      </c>
    </row>
    <row r="161" s="3" customFormat="1" spans="1:14">
      <c r="A161" s="108"/>
      <c r="B161" s="75"/>
      <c r="C161" s="75"/>
      <c r="D161" s="108"/>
      <c r="E161" s="108"/>
      <c r="F161" s="108"/>
      <c r="G161" s="108"/>
      <c r="H161" s="108"/>
      <c r="I161" s="108"/>
      <c r="J161" s="108"/>
      <c r="K161" s="75"/>
      <c r="L161" s="75"/>
      <c r="M161" s="75"/>
      <c r="N161" s="75"/>
    </row>
    <row r="162" s="3" customFormat="1" spans="1:14">
      <c r="A162" s="108"/>
      <c r="B162" s="75"/>
      <c r="C162" s="75"/>
      <c r="D162" s="108"/>
      <c r="E162" s="108"/>
      <c r="F162" s="108"/>
      <c r="G162" s="108"/>
      <c r="H162" s="108"/>
      <c r="I162" s="108"/>
      <c r="J162" s="108"/>
      <c r="K162" s="75"/>
      <c r="L162" s="75"/>
      <c r="M162" s="75"/>
      <c r="N162" s="75"/>
    </row>
    <row r="163" s="3" customFormat="1" spans="1:14">
      <c r="A163" s="108"/>
      <c r="B163" s="75"/>
      <c r="C163" s="75"/>
      <c r="D163" s="108"/>
      <c r="E163" s="108"/>
      <c r="F163" s="108"/>
      <c r="G163" s="108"/>
      <c r="H163" s="108"/>
      <c r="I163" s="108"/>
      <c r="J163" s="108"/>
      <c r="K163" s="75"/>
      <c r="L163" s="75"/>
      <c r="M163" s="75"/>
      <c r="N163" s="75"/>
    </row>
    <row r="164" s="3" customFormat="1" spans="1:14">
      <c r="A164" s="108"/>
      <c r="B164" s="75"/>
      <c r="C164" s="75"/>
      <c r="D164" s="108"/>
      <c r="E164" s="108"/>
      <c r="F164" s="108"/>
      <c r="G164" s="108"/>
      <c r="H164" s="108"/>
      <c r="I164" s="108"/>
      <c r="J164" s="108"/>
      <c r="K164" s="75"/>
      <c r="L164" s="75"/>
      <c r="M164" s="75"/>
      <c r="N164" s="75"/>
    </row>
    <row r="165" s="3" customFormat="1" spans="1:14">
      <c r="A165" s="108"/>
      <c r="B165" s="75"/>
      <c r="C165" s="75"/>
      <c r="D165" s="108"/>
      <c r="E165" s="108"/>
      <c r="F165" s="108"/>
      <c r="G165" s="108"/>
      <c r="H165" s="108"/>
      <c r="I165" s="108"/>
      <c r="J165" s="108"/>
      <c r="K165" s="75"/>
      <c r="L165" s="75"/>
      <c r="M165" s="75"/>
      <c r="N165" s="75"/>
    </row>
    <row r="166" s="3" customFormat="1" spans="1:14">
      <c r="A166" s="108"/>
      <c r="B166" s="75"/>
      <c r="C166" s="75"/>
      <c r="D166" s="108"/>
      <c r="E166" s="108"/>
      <c r="F166" s="108"/>
      <c r="G166" s="108"/>
      <c r="H166" s="108"/>
      <c r="I166" s="108"/>
      <c r="J166" s="108"/>
      <c r="K166" s="75"/>
      <c r="L166" s="75"/>
      <c r="M166" s="75"/>
      <c r="N166" s="75"/>
    </row>
    <row r="167" s="3" customFormat="1" spans="1:14">
      <c r="A167" s="108"/>
      <c r="B167" s="75"/>
      <c r="C167" s="75"/>
      <c r="D167" s="108"/>
      <c r="E167" s="108"/>
      <c r="F167" s="108"/>
      <c r="G167" s="108"/>
      <c r="H167" s="108"/>
      <c r="I167" s="108"/>
      <c r="J167" s="108"/>
      <c r="K167" s="75"/>
      <c r="L167" s="75"/>
      <c r="M167" s="75"/>
      <c r="N167" s="75"/>
    </row>
    <row r="168" s="3" customFormat="1" spans="1:14">
      <c r="A168" s="108"/>
      <c r="B168" s="75"/>
      <c r="C168" s="75"/>
      <c r="D168" s="108"/>
      <c r="E168" s="108"/>
      <c r="F168" s="108"/>
      <c r="G168" s="108"/>
      <c r="H168" s="108"/>
      <c r="I168" s="108"/>
      <c r="J168" s="108"/>
      <c r="K168" s="75"/>
      <c r="L168" s="75"/>
      <c r="M168" s="75"/>
      <c r="N168" s="75"/>
    </row>
    <row r="169" s="3" customFormat="1" spans="1:14">
      <c r="A169" s="108"/>
      <c r="B169" s="75"/>
      <c r="C169" s="75"/>
      <c r="D169" s="108"/>
      <c r="E169" s="108"/>
      <c r="F169" s="108"/>
      <c r="G169" s="108"/>
      <c r="H169" s="108"/>
      <c r="I169" s="108"/>
      <c r="J169" s="108"/>
      <c r="K169" s="75"/>
      <c r="L169" s="75"/>
      <c r="M169" s="75"/>
      <c r="N169" s="75"/>
    </row>
    <row r="170" s="3" customFormat="1" spans="1:14">
      <c r="A170" s="108"/>
      <c r="B170" s="75"/>
      <c r="C170" s="75"/>
      <c r="D170" s="108"/>
      <c r="E170" s="108"/>
      <c r="F170" s="108"/>
      <c r="G170" s="108"/>
      <c r="H170" s="108"/>
      <c r="I170" s="108"/>
      <c r="J170" s="108"/>
      <c r="K170" s="75"/>
      <c r="L170" s="75"/>
      <c r="M170" s="75"/>
      <c r="N170" s="75"/>
    </row>
    <row r="171" s="3" customFormat="1" spans="1:14">
      <c r="A171" s="108"/>
      <c r="B171" s="75"/>
      <c r="C171" s="75"/>
      <c r="D171" s="108"/>
      <c r="E171" s="108"/>
      <c r="F171" s="108"/>
      <c r="G171" s="108"/>
      <c r="H171" s="108"/>
      <c r="I171" s="108"/>
      <c r="J171" s="108"/>
      <c r="K171" s="75"/>
      <c r="L171" s="75"/>
      <c r="M171" s="75"/>
      <c r="N171" s="75"/>
    </row>
    <row r="172" s="3" customFormat="1" spans="1:14">
      <c r="A172" s="108"/>
      <c r="B172" s="75"/>
      <c r="C172" s="75"/>
      <c r="D172" s="108"/>
      <c r="E172" s="108"/>
      <c r="F172" s="108"/>
      <c r="G172" s="108"/>
      <c r="H172" s="108"/>
      <c r="I172" s="108"/>
      <c r="J172" s="108"/>
      <c r="K172" s="75"/>
      <c r="L172" s="75"/>
      <c r="M172" s="75"/>
      <c r="N172" s="75"/>
    </row>
    <row r="173" s="3" customFormat="1" spans="1:14">
      <c r="A173" s="108"/>
      <c r="B173" s="75"/>
      <c r="C173" s="75"/>
      <c r="D173" s="108"/>
      <c r="E173" s="108"/>
      <c r="F173" s="108"/>
      <c r="G173" s="108"/>
      <c r="H173" s="108"/>
      <c r="I173" s="108"/>
      <c r="J173" s="108"/>
      <c r="K173" s="75"/>
      <c r="L173" s="75"/>
      <c r="M173" s="75"/>
      <c r="N173" s="75"/>
    </row>
    <row r="174" s="3" customFormat="1" spans="1:14">
      <c r="A174" s="108"/>
      <c r="B174" s="75"/>
      <c r="C174" s="75"/>
      <c r="D174" s="108"/>
      <c r="E174" s="108"/>
      <c r="F174" s="108"/>
      <c r="G174" s="108"/>
      <c r="H174" s="108"/>
      <c r="I174" s="108"/>
      <c r="J174" s="108"/>
      <c r="K174" s="75"/>
      <c r="L174" s="75"/>
      <c r="M174" s="75"/>
      <c r="N174" s="75"/>
    </row>
    <row r="175" s="3" customFormat="1" spans="1:14">
      <c r="A175" s="108"/>
      <c r="B175" s="75"/>
      <c r="C175" s="75"/>
      <c r="D175" s="108"/>
      <c r="E175" s="108"/>
      <c r="F175" s="108"/>
      <c r="G175" s="108"/>
      <c r="H175" s="108"/>
      <c r="I175" s="108"/>
      <c r="J175" s="108"/>
      <c r="K175" s="75"/>
      <c r="L175" s="75"/>
      <c r="M175" s="75"/>
      <c r="N175" s="75"/>
    </row>
    <row r="176" s="3" customFormat="1" spans="1:14">
      <c r="A176" s="108"/>
      <c r="B176" s="75"/>
      <c r="C176" s="75"/>
      <c r="D176" s="108"/>
      <c r="E176" s="108"/>
      <c r="F176" s="108"/>
      <c r="G176" s="108"/>
      <c r="H176" s="108"/>
      <c r="I176" s="108"/>
      <c r="J176" s="108"/>
      <c r="K176" s="75"/>
      <c r="L176" s="75"/>
      <c r="M176" s="75"/>
      <c r="N176" s="75"/>
    </row>
    <row r="177" s="3" customFormat="1" spans="1:14">
      <c r="A177" s="108"/>
      <c r="B177" s="75"/>
      <c r="C177" s="75"/>
      <c r="D177" s="108"/>
      <c r="E177" s="108"/>
      <c r="F177" s="108"/>
      <c r="G177" s="108"/>
      <c r="H177" s="108"/>
      <c r="I177" s="108"/>
      <c r="J177" s="108"/>
      <c r="K177" s="75"/>
      <c r="L177" s="75"/>
      <c r="M177" s="75"/>
      <c r="N177" s="75"/>
    </row>
    <row r="178" s="3" customFormat="1" spans="1:14">
      <c r="A178" s="108"/>
      <c r="B178" s="75"/>
      <c r="C178" s="75"/>
      <c r="D178" s="108"/>
      <c r="E178" s="108"/>
      <c r="F178" s="108"/>
      <c r="G178" s="108"/>
      <c r="H178" s="108"/>
      <c r="I178" s="108"/>
      <c r="J178" s="108"/>
      <c r="K178" s="75"/>
      <c r="L178" s="75"/>
      <c r="M178" s="75"/>
      <c r="N178" s="75"/>
    </row>
    <row r="179" s="3" customFormat="1" spans="1:14">
      <c r="A179" s="108"/>
      <c r="B179" s="75"/>
      <c r="C179" s="75"/>
      <c r="D179" s="108"/>
      <c r="E179" s="108"/>
      <c r="F179" s="108"/>
      <c r="G179" s="108"/>
      <c r="H179" s="108"/>
      <c r="I179" s="108"/>
      <c r="J179" s="108"/>
      <c r="K179" s="75"/>
      <c r="L179" s="75"/>
      <c r="M179" s="75"/>
      <c r="N179" s="75"/>
    </row>
    <row r="180" s="3" customFormat="1" spans="1:14">
      <c r="A180" s="108"/>
      <c r="B180" s="75"/>
      <c r="C180" s="75"/>
      <c r="D180" s="108"/>
      <c r="E180" s="108"/>
      <c r="F180" s="108"/>
      <c r="G180" s="108"/>
      <c r="H180" s="108"/>
      <c r="I180" s="108"/>
      <c r="J180" s="108"/>
      <c r="K180" s="75"/>
      <c r="L180" s="75"/>
      <c r="M180" s="75"/>
      <c r="N180" s="75"/>
    </row>
    <row r="181" s="3" customFormat="1" spans="1:14">
      <c r="A181" s="108"/>
      <c r="B181" s="75"/>
      <c r="C181" s="75"/>
      <c r="D181" s="108"/>
      <c r="E181" s="108"/>
      <c r="F181" s="108"/>
      <c r="G181" s="108"/>
      <c r="H181" s="108"/>
      <c r="I181" s="108"/>
      <c r="J181" s="108"/>
      <c r="K181" s="75"/>
      <c r="L181" s="75"/>
      <c r="M181" s="75"/>
      <c r="N181" s="75"/>
    </row>
    <row r="182" s="3" customFormat="1" spans="1:14">
      <c r="A182" s="108"/>
      <c r="B182" s="75"/>
      <c r="C182" s="75"/>
      <c r="D182" s="108"/>
      <c r="E182" s="108"/>
      <c r="F182" s="108"/>
      <c r="G182" s="108"/>
      <c r="H182" s="108"/>
      <c r="I182" s="108"/>
      <c r="J182" s="108"/>
      <c r="K182" s="75"/>
      <c r="L182" s="75"/>
      <c r="M182" s="75"/>
      <c r="N182" s="75"/>
    </row>
    <row r="183" s="3" customFormat="1" spans="1:14">
      <c r="A183" s="108"/>
      <c r="B183" s="75"/>
      <c r="C183" s="75"/>
      <c r="D183" s="108"/>
      <c r="E183" s="108"/>
      <c r="F183" s="108"/>
      <c r="G183" s="108"/>
      <c r="H183" s="108"/>
      <c r="I183" s="108"/>
      <c r="J183" s="108"/>
      <c r="K183" s="75"/>
      <c r="L183" s="75"/>
      <c r="M183" s="75"/>
      <c r="N183" s="75"/>
    </row>
    <row r="184" s="3" customFormat="1" spans="1:14">
      <c r="A184" s="108"/>
      <c r="B184" s="75"/>
      <c r="C184" s="75"/>
      <c r="D184" s="108"/>
      <c r="E184" s="108"/>
      <c r="F184" s="108"/>
      <c r="G184" s="108"/>
      <c r="H184" s="108"/>
      <c r="I184" s="108"/>
      <c r="J184" s="108"/>
      <c r="K184" s="75"/>
      <c r="L184" s="75"/>
      <c r="M184" s="75"/>
      <c r="N184" s="75"/>
    </row>
    <row r="185" s="3" customFormat="1" spans="1:14">
      <c r="A185" s="108"/>
      <c r="B185" s="75"/>
      <c r="C185" s="75"/>
      <c r="D185" s="108"/>
      <c r="E185" s="108"/>
      <c r="F185" s="108"/>
      <c r="G185" s="108"/>
      <c r="H185" s="108"/>
      <c r="I185" s="108"/>
      <c r="J185" s="108"/>
      <c r="K185" s="75"/>
      <c r="L185" s="75"/>
      <c r="M185" s="75"/>
      <c r="N185" s="75"/>
    </row>
    <row r="186" s="3" customFormat="1" spans="1:14">
      <c r="A186" s="108"/>
      <c r="B186" s="75"/>
      <c r="C186" s="75"/>
      <c r="D186" s="108"/>
      <c r="E186" s="108"/>
      <c r="F186" s="108"/>
      <c r="G186" s="108"/>
      <c r="H186" s="108"/>
      <c r="I186" s="108"/>
      <c r="J186" s="108"/>
      <c r="K186" s="75"/>
      <c r="L186" s="75"/>
      <c r="M186" s="75"/>
      <c r="N186" s="75"/>
    </row>
    <row r="187" s="3" customFormat="1" spans="1:14">
      <c r="A187" s="108"/>
      <c r="B187" s="75"/>
      <c r="C187" s="75"/>
      <c r="D187" s="108"/>
      <c r="E187" s="108"/>
      <c r="F187" s="108"/>
      <c r="G187" s="108"/>
      <c r="H187" s="108"/>
      <c r="I187" s="108"/>
      <c r="J187" s="108"/>
      <c r="K187" s="75"/>
      <c r="L187" s="75"/>
      <c r="M187" s="75"/>
      <c r="N187" s="75"/>
    </row>
    <row r="188" s="3" customFormat="1" spans="1:14">
      <c r="A188" s="108"/>
      <c r="B188" s="75"/>
      <c r="C188" s="75"/>
      <c r="D188" s="108"/>
      <c r="E188" s="108"/>
      <c r="F188" s="108"/>
      <c r="G188" s="108"/>
      <c r="H188" s="108"/>
      <c r="I188" s="108"/>
      <c r="J188" s="108"/>
      <c r="K188" s="75"/>
      <c r="L188" s="75"/>
      <c r="M188" s="75"/>
      <c r="N188" s="75"/>
    </row>
    <row r="189" s="3" customFormat="1" spans="1:14">
      <c r="A189" s="108"/>
      <c r="B189" s="75"/>
      <c r="C189" s="75"/>
      <c r="D189" s="108"/>
      <c r="E189" s="108"/>
      <c r="F189" s="108"/>
      <c r="G189" s="108"/>
      <c r="H189" s="108"/>
      <c r="I189" s="108"/>
      <c r="J189" s="108"/>
      <c r="K189" s="75"/>
      <c r="L189" s="75"/>
      <c r="M189" s="75"/>
      <c r="N189" s="75"/>
    </row>
    <row r="190" s="3" customFormat="1" spans="1:14">
      <c r="A190" s="108"/>
      <c r="B190" s="75"/>
      <c r="C190" s="75"/>
      <c r="D190" s="108"/>
      <c r="E190" s="108"/>
      <c r="F190" s="108"/>
      <c r="G190" s="108"/>
      <c r="H190" s="108"/>
      <c r="I190" s="108"/>
      <c r="J190" s="108"/>
      <c r="K190" s="75"/>
      <c r="L190" s="75"/>
      <c r="M190" s="75"/>
      <c r="N190" s="75"/>
    </row>
    <row r="191" s="3" customFormat="1" spans="1:14">
      <c r="A191" s="108"/>
      <c r="B191" s="75"/>
      <c r="C191" s="75"/>
      <c r="D191" s="108"/>
      <c r="E191" s="108"/>
      <c r="F191" s="108"/>
      <c r="G191" s="108"/>
      <c r="H191" s="108"/>
      <c r="I191" s="108"/>
      <c r="J191" s="108"/>
      <c r="K191" s="75"/>
      <c r="L191" s="75"/>
      <c r="M191" s="75"/>
      <c r="N191" s="75"/>
    </row>
    <row r="192" s="3" customFormat="1" spans="1:14">
      <c r="A192" s="108"/>
      <c r="B192" s="75"/>
      <c r="C192" s="75"/>
      <c r="D192" s="108"/>
      <c r="E192" s="108"/>
      <c r="F192" s="108"/>
      <c r="G192" s="108"/>
      <c r="H192" s="108"/>
      <c r="I192" s="108"/>
      <c r="J192" s="108"/>
      <c r="K192" s="75"/>
      <c r="L192" s="75"/>
      <c r="M192" s="75"/>
      <c r="N192" s="75"/>
    </row>
    <row r="193" s="3" customFormat="1" spans="1:14">
      <c r="A193" s="108"/>
      <c r="B193" s="75"/>
      <c r="C193" s="75"/>
      <c r="D193" s="108"/>
      <c r="E193" s="108"/>
      <c r="F193" s="108"/>
      <c r="G193" s="108"/>
      <c r="H193" s="108"/>
      <c r="I193" s="108"/>
      <c r="J193" s="108"/>
      <c r="K193" s="75"/>
      <c r="L193" s="75"/>
      <c r="M193" s="75"/>
      <c r="N193" s="75"/>
    </row>
    <row r="194" s="3" customFormat="1" spans="1:14">
      <c r="A194" s="108"/>
      <c r="B194" s="75"/>
      <c r="C194" s="75"/>
      <c r="D194" s="108"/>
      <c r="E194" s="108"/>
      <c r="F194" s="108"/>
      <c r="G194" s="108"/>
      <c r="H194" s="108"/>
      <c r="I194" s="108"/>
      <c r="J194" s="108"/>
      <c r="K194" s="75"/>
      <c r="L194" s="75"/>
      <c r="M194" s="75"/>
      <c r="N194" s="75"/>
    </row>
    <row r="195" s="3" customFormat="1" spans="1:14">
      <c r="A195" s="108"/>
      <c r="B195" s="75"/>
      <c r="C195" s="75"/>
      <c r="D195" s="108"/>
      <c r="E195" s="108"/>
      <c r="F195" s="108"/>
      <c r="G195" s="108"/>
      <c r="H195" s="108"/>
      <c r="I195" s="108"/>
      <c r="J195" s="108"/>
      <c r="K195" s="75"/>
      <c r="L195" s="75"/>
      <c r="M195" s="75"/>
      <c r="N195" s="75"/>
    </row>
    <row r="196" s="3" customFormat="1" spans="1:14">
      <c r="A196" s="108"/>
      <c r="B196" s="75"/>
      <c r="C196" s="75"/>
      <c r="D196" s="108"/>
      <c r="E196" s="108"/>
      <c r="F196" s="108"/>
      <c r="G196" s="108"/>
      <c r="H196" s="108"/>
      <c r="I196" s="108"/>
      <c r="J196" s="108"/>
      <c r="K196" s="75"/>
      <c r="L196" s="75"/>
      <c r="M196" s="75"/>
      <c r="N196" s="75"/>
    </row>
    <row r="197" s="3" customFormat="1" spans="1:14">
      <c r="A197" s="108"/>
      <c r="B197" s="75"/>
      <c r="C197" s="75"/>
      <c r="D197" s="108"/>
      <c r="E197" s="108"/>
      <c r="F197" s="108"/>
      <c r="G197" s="108"/>
      <c r="H197" s="108"/>
      <c r="I197" s="108"/>
      <c r="J197" s="108"/>
      <c r="K197" s="75"/>
      <c r="L197" s="75"/>
      <c r="M197" s="75"/>
      <c r="N197" s="75"/>
    </row>
    <row r="198" s="3" customFormat="1" spans="1:14">
      <c r="A198" s="108"/>
      <c r="B198" s="75"/>
      <c r="C198" s="75"/>
      <c r="D198" s="108"/>
      <c r="E198" s="108"/>
      <c r="F198" s="108"/>
      <c r="G198" s="108"/>
      <c r="H198" s="108"/>
      <c r="I198" s="108"/>
      <c r="J198" s="108"/>
      <c r="K198" s="75"/>
      <c r="L198" s="75"/>
      <c r="M198" s="75"/>
      <c r="N198" s="75"/>
    </row>
    <row r="199" s="3" customFormat="1" spans="1:14">
      <c r="A199" s="108"/>
      <c r="B199" s="75"/>
      <c r="C199" s="75"/>
      <c r="D199" s="108"/>
      <c r="E199" s="108"/>
      <c r="F199" s="108"/>
      <c r="G199" s="108"/>
      <c r="H199" s="108"/>
      <c r="I199" s="108"/>
      <c r="J199" s="108"/>
      <c r="K199" s="75"/>
      <c r="L199" s="75"/>
      <c r="M199" s="75"/>
      <c r="N199" s="75"/>
    </row>
    <row r="200" s="3" customFormat="1" spans="1:14">
      <c r="A200" s="108"/>
      <c r="B200" s="75"/>
      <c r="C200" s="75"/>
      <c r="D200" s="108"/>
      <c r="E200" s="108"/>
      <c r="F200" s="108"/>
      <c r="G200" s="108"/>
      <c r="H200" s="108"/>
      <c r="I200" s="108"/>
      <c r="J200" s="108"/>
      <c r="K200" s="75"/>
      <c r="L200" s="75"/>
      <c r="M200" s="75"/>
      <c r="N200" s="75"/>
    </row>
    <row r="201" s="3" customFormat="1" spans="1:14">
      <c r="A201" s="108"/>
      <c r="B201" s="75"/>
      <c r="C201" s="75"/>
      <c r="D201" s="108"/>
      <c r="E201" s="108"/>
      <c r="F201" s="108"/>
      <c r="G201" s="108"/>
      <c r="H201" s="108"/>
      <c r="I201" s="108"/>
      <c r="J201" s="108"/>
      <c r="K201" s="75"/>
      <c r="L201" s="75"/>
      <c r="M201" s="75"/>
      <c r="N201" s="75"/>
    </row>
    <row r="202" s="3" customFormat="1" spans="1:14">
      <c r="A202" s="108"/>
      <c r="B202" s="75"/>
      <c r="C202" s="75"/>
      <c r="D202" s="108"/>
      <c r="E202" s="108"/>
      <c r="F202" s="108"/>
      <c r="G202" s="108"/>
      <c r="H202" s="108"/>
      <c r="I202" s="108"/>
      <c r="J202" s="108"/>
      <c r="K202" s="75"/>
      <c r="L202" s="75"/>
      <c r="M202" s="75"/>
      <c r="N202" s="75"/>
    </row>
    <row r="203" s="3" customFormat="1" spans="1:14">
      <c r="A203" s="108"/>
      <c r="B203" s="75"/>
      <c r="C203" s="75"/>
      <c r="D203" s="108"/>
      <c r="E203" s="108"/>
      <c r="F203" s="108"/>
      <c r="G203" s="108"/>
      <c r="H203" s="108"/>
      <c r="I203" s="108"/>
      <c r="J203" s="108"/>
      <c r="K203" s="75"/>
      <c r="L203" s="75"/>
      <c r="M203" s="75"/>
      <c r="N203" s="75"/>
    </row>
    <row r="204" s="3" customFormat="1" spans="1:14">
      <c r="A204" s="108"/>
      <c r="B204" s="75"/>
      <c r="C204" s="75"/>
      <c r="D204" s="108"/>
      <c r="E204" s="108"/>
      <c r="F204" s="108"/>
      <c r="G204" s="108"/>
      <c r="H204" s="108"/>
      <c r="I204" s="108"/>
      <c r="J204" s="108"/>
      <c r="K204" s="75"/>
      <c r="L204" s="75"/>
      <c r="M204" s="75"/>
      <c r="N204" s="75"/>
    </row>
    <row r="205" s="3" customFormat="1" spans="1:14">
      <c r="A205" s="108"/>
      <c r="B205" s="75"/>
      <c r="C205" s="75"/>
      <c r="D205" s="108"/>
      <c r="E205" s="108"/>
      <c r="F205" s="108"/>
      <c r="G205" s="108"/>
      <c r="H205" s="108"/>
      <c r="I205" s="108"/>
      <c r="J205" s="108"/>
      <c r="K205" s="75"/>
      <c r="L205" s="75"/>
      <c r="M205" s="75"/>
      <c r="N205" s="75"/>
    </row>
    <row r="206" s="3" customFormat="1" spans="1:14">
      <c r="A206" s="108"/>
      <c r="B206" s="75"/>
      <c r="C206" s="75"/>
      <c r="D206" s="108"/>
      <c r="E206" s="108"/>
      <c r="F206" s="108"/>
      <c r="G206" s="108"/>
      <c r="H206" s="108"/>
      <c r="I206" s="108"/>
      <c r="J206" s="108"/>
      <c r="K206" s="75"/>
      <c r="L206" s="75"/>
      <c r="M206" s="75"/>
      <c r="N206" s="75"/>
    </row>
    <row r="207" s="3" customFormat="1" spans="1:14">
      <c r="A207" s="108"/>
      <c r="B207" s="75"/>
      <c r="C207" s="75"/>
      <c r="D207" s="108"/>
      <c r="E207" s="108"/>
      <c r="F207" s="108"/>
      <c r="G207" s="108"/>
      <c r="H207" s="108"/>
      <c r="I207" s="108"/>
      <c r="J207" s="108"/>
      <c r="K207" s="75"/>
      <c r="L207" s="75"/>
      <c r="M207" s="75"/>
      <c r="N207" s="75"/>
    </row>
    <row r="208" s="3" customFormat="1" spans="1:14">
      <c r="A208" s="108"/>
      <c r="B208" s="75"/>
      <c r="C208" s="75"/>
      <c r="D208" s="108"/>
      <c r="E208" s="108"/>
      <c r="F208" s="108"/>
      <c r="G208" s="108"/>
      <c r="H208" s="108"/>
      <c r="I208" s="108"/>
      <c r="J208" s="108"/>
      <c r="K208" s="75"/>
      <c r="L208" s="75"/>
      <c r="M208" s="75"/>
      <c r="N208" s="75"/>
    </row>
    <row r="209" s="3" customFormat="1" spans="1:14">
      <c r="A209" s="108"/>
      <c r="B209" s="75"/>
      <c r="C209" s="75"/>
      <c r="D209" s="108"/>
      <c r="E209" s="108"/>
      <c r="F209" s="108"/>
      <c r="G209" s="108"/>
      <c r="H209" s="108"/>
      <c r="I209" s="108"/>
      <c r="J209" s="108"/>
      <c r="K209" s="75"/>
      <c r="L209" s="75"/>
      <c r="M209" s="75"/>
      <c r="N209" s="75"/>
    </row>
    <row r="210" s="3" customFormat="1" spans="1:14">
      <c r="A210" s="108"/>
      <c r="B210" s="75"/>
      <c r="C210" s="75"/>
      <c r="D210" s="108"/>
      <c r="E210" s="108"/>
      <c r="F210" s="108"/>
      <c r="G210" s="108"/>
      <c r="H210" s="108"/>
      <c r="I210" s="108"/>
      <c r="J210" s="108"/>
      <c r="K210" s="75"/>
      <c r="L210" s="75"/>
      <c r="M210" s="75"/>
      <c r="N210" s="75"/>
    </row>
    <row r="211" s="3" customFormat="1" spans="1:14">
      <c r="A211" s="108"/>
      <c r="B211" s="75"/>
      <c r="C211" s="75"/>
      <c r="D211" s="108"/>
      <c r="E211" s="108"/>
      <c r="F211" s="108"/>
      <c r="G211" s="108"/>
      <c r="H211" s="108"/>
      <c r="I211" s="108"/>
      <c r="J211" s="108"/>
      <c r="K211" s="75"/>
      <c r="L211" s="75"/>
      <c r="M211" s="75"/>
      <c r="N211" s="75"/>
    </row>
    <row r="212" s="3" customFormat="1" spans="1:14">
      <c r="A212" s="108"/>
      <c r="B212" s="75"/>
      <c r="C212" s="75"/>
      <c r="D212" s="108"/>
      <c r="E212" s="108"/>
      <c r="F212" s="108"/>
      <c r="G212" s="108"/>
      <c r="H212" s="108"/>
      <c r="I212" s="108"/>
      <c r="J212" s="108"/>
      <c r="K212" s="75"/>
      <c r="L212" s="75"/>
      <c r="M212" s="75"/>
      <c r="N212" s="75"/>
    </row>
    <row r="213" s="3" customFormat="1" spans="1:14">
      <c r="A213" s="108"/>
      <c r="B213" s="75"/>
      <c r="C213" s="75"/>
      <c r="D213" s="108"/>
      <c r="E213" s="108"/>
      <c r="F213" s="108"/>
      <c r="G213" s="108"/>
      <c r="H213" s="108"/>
      <c r="I213" s="108"/>
      <c r="J213" s="108"/>
      <c r="K213" s="75"/>
      <c r="L213" s="75"/>
      <c r="M213" s="75"/>
      <c r="N213" s="75"/>
    </row>
    <row r="214" s="3" customFormat="1" spans="1:14">
      <c r="A214" s="108"/>
      <c r="B214" s="75"/>
      <c r="C214" s="75"/>
      <c r="D214" s="108"/>
      <c r="E214" s="108"/>
      <c r="F214" s="108"/>
      <c r="G214" s="108"/>
      <c r="H214" s="108"/>
      <c r="I214" s="108"/>
      <c r="J214" s="108"/>
      <c r="K214" s="75"/>
      <c r="L214" s="75"/>
      <c r="M214" s="75"/>
      <c r="N214" s="75"/>
    </row>
    <row r="215" s="3" customFormat="1" spans="1:14">
      <c r="A215" s="108"/>
      <c r="B215" s="75"/>
      <c r="C215" s="75"/>
      <c r="D215" s="108"/>
      <c r="E215" s="108"/>
      <c r="F215" s="108"/>
      <c r="G215" s="108"/>
      <c r="H215" s="108"/>
      <c r="I215" s="108"/>
      <c r="J215" s="108"/>
      <c r="K215" s="75"/>
      <c r="L215" s="75"/>
      <c r="M215" s="75"/>
      <c r="N215" s="75"/>
    </row>
    <row r="216" s="3" customFormat="1" spans="1:14">
      <c r="A216" s="108"/>
      <c r="B216" s="75"/>
      <c r="C216" s="75"/>
      <c r="D216" s="108"/>
      <c r="E216" s="108"/>
      <c r="F216" s="108"/>
      <c r="G216" s="108"/>
      <c r="H216" s="108"/>
      <c r="I216" s="108"/>
      <c r="J216" s="108"/>
      <c r="K216" s="75"/>
      <c r="L216" s="75"/>
      <c r="M216" s="75"/>
      <c r="N216" s="75"/>
    </row>
    <row r="217" s="3" customFormat="1" spans="1:14">
      <c r="A217" s="108"/>
      <c r="B217" s="75"/>
      <c r="C217" s="75"/>
      <c r="D217" s="108"/>
      <c r="E217" s="108"/>
      <c r="F217" s="108"/>
      <c r="G217" s="108"/>
      <c r="H217" s="108"/>
      <c r="I217" s="108"/>
      <c r="J217" s="108"/>
      <c r="K217" s="75"/>
      <c r="L217" s="75"/>
      <c r="M217" s="75"/>
      <c r="N217" s="75"/>
    </row>
    <row r="218" s="3" customFormat="1" spans="1:14">
      <c r="A218" s="108"/>
      <c r="B218" s="75"/>
      <c r="C218" s="75"/>
      <c r="D218" s="108"/>
      <c r="E218" s="108"/>
      <c r="F218" s="108"/>
      <c r="G218" s="108"/>
      <c r="H218" s="108"/>
      <c r="I218" s="108"/>
      <c r="J218" s="108"/>
      <c r="K218" s="75"/>
      <c r="L218" s="75"/>
      <c r="M218" s="75"/>
      <c r="N218" s="75"/>
    </row>
    <row r="219" s="3" customFormat="1" spans="1:14">
      <c r="A219" s="108"/>
      <c r="B219" s="75"/>
      <c r="C219" s="75"/>
      <c r="D219" s="108"/>
      <c r="E219" s="108"/>
      <c r="F219" s="108"/>
      <c r="G219" s="108"/>
      <c r="H219" s="108"/>
      <c r="I219" s="108"/>
      <c r="J219" s="108"/>
      <c r="K219" s="75"/>
      <c r="L219" s="75"/>
      <c r="M219" s="75"/>
      <c r="N219" s="75"/>
    </row>
    <row r="220" s="3" customFormat="1" spans="1:14">
      <c r="A220" s="108"/>
      <c r="B220" s="75"/>
      <c r="C220" s="75"/>
      <c r="D220" s="108"/>
      <c r="E220" s="108"/>
      <c r="F220" s="108"/>
      <c r="G220" s="108"/>
      <c r="H220" s="108"/>
      <c r="I220" s="108"/>
      <c r="J220" s="108"/>
      <c r="K220" s="75"/>
      <c r="L220" s="75"/>
      <c r="M220" s="75"/>
      <c r="N220" s="75"/>
    </row>
    <row r="221" s="3" customFormat="1" spans="1:14">
      <c r="A221" s="108"/>
      <c r="B221" s="75"/>
      <c r="C221" s="75"/>
      <c r="D221" s="108"/>
      <c r="E221" s="108"/>
      <c r="F221" s="108"/>
      <c r="G221" s="108"/>
      <c r="H221" s="108"/>
      <c r="I221" s="108"/>
      <c r="J221" s="108"/>
      <c r="K221" s="75"/>
      <c r="L221" s="75"/>
      <c r="M221" s="75"/>
      <c r="N221" s="75"/>
    </row>
    <row r="222" s="3" customFormat="1" spans="1:14">
      <c r="A222" s="108"/>
      <c r="B222" s="75"/>
      <c r="C222" s="75"/>
      <c r="D222" s="108"/>
      <c r="E222" s="108"/>
      <c r="F222" s="108"/>
      <c r="G222" s="108"/>
      <c r="H222" s="108"/>
      <c r="I222" s="108"/>
      <c r="J222" s="108"/>
      <c r="K222" s="75"/>
      <c r="L222" s="75"/>
      <c r="M222" s="75"/>
      <c r="N222" s="75"/>
    </row>
    <row r="223" s="3" customFormat="1" spans="1:14">
      <c r="A223" s="108"/>
      <c r="B223" s="75"/>
      <c r="C223" s="75"/>
      <c r="D223" s="108"/>
      <c r="E223" s="108"/>
      <c r="F223" s="108"/>
      <c r="G223" s="108"/>
      <c r="H223" s="108"/>
      <c r="I223" s="108"/>
      <c r="J223" s="108"/>
      <c r="K223" s="75"/>
      <c r="L223" s="75"/>
      <c r="M223" s="75"/>
      <c r="N223" s="75"/>
    </row>
    <row r="224" s="3" customFormat="1" spans="1:14">
      <c r="A224" s="108"/>
      <c r="B224" s="75"/>
      <c r="C224" s="75"/>
      <c r="D224" s="108"/>
      <c r="E224" s="108"/>
      <c r="F224" s="108"/>
      <c r="G224" s="108"/>
      <c r="H224" s="108"/>
      <c r="I224" s="108"/>
      <c r="J224" s="108"/>
      <c r="K224" s="75"/>
      <c r="L224" s="75"/>
      <c r="M224" s="75"/>
      <c r="N224" s="75"/>
    </row>
    <row r="225" s="3" customFormat="1" spans="1:14">
      <c r="A225" s="108"/>
      <c r="B225" s="75"/>
      <c r="C225" s="75"/>
      <c r="D225" s="108"/>
      <c r="E225" s="108"/>
      <c r="F225" s="108"/>
      <c r="G225" s="108"/>
      <c r="H225" s="108"/>
      <c r="I225" s="108"/>
      <c r="J225" s="108"/>
      <c r="K225" s="75"/>
      <c r="L225" s="75"/>
      <c r="M225" s="75"/>
      <c r="N225" s="75"/>
    </row>
    <row r="226" s="3" customFormat="1" spans="1:14">
      <c r="A226" s="108"/>
      <c r="B226" s="75"/>
      <c r="C226" s="75"/>
      <c r="D226" s="108"/>
      <c r="E226" s="108"/>
      <c r="F226" s="108"/>
      <c r="G226" s="108"/>
      <c r="H226" s="108"/>
      <c r="I226" s="108"/>
      <c r="J226" s="108"/>
      <c r="K226" s="75"/>
      <c r="L226" s="75"/>
      <c r="M226" s="75"/>
      <c r="N226" s="75"/>
    </row>
    <row r="227" s="3" customFormat="1" spans="1:14">
      <c r="A227" s="108"/>
      <c r="B227" s="75"/>
      <c r="C227" s="75"/>
      <c r="D227" s="108"/>
      <c r="E227" s="108"/>
      <c r="F227" s="108"/>
      <c r="G227" s="108"/>
      <c r="H227" s="108"/>
      <c r="I227" s="108"/>
      <c r="J227" s="108"/>
      <c r="K227" s="75"/>
      <c r="L227" s="75"/>
      <c r="M227" s="75"/>
      <c r="N227" s="75"/>
    </row>
    <row r="228" s="3" customFormat="1" spans="1:14">
      <c r="A228" s="108"/>
      <c r="B228" s="75"/>
      <c r="C228" s="75"/>
      <c r="D228" s="108"/>
      <c r="E228" s="108"/>
      <c r="F228" s="108"/>
      <c r="G228" s="108"/>
      <c r="H228" s="108"/>
      <c r="I228" s="108"/>
      <c r="J228" s="108"/>
      <c r="K228" s="75"/>
      <c r="L228" s="75"/>
      <c r="M228" s="75"/>
      <c r="N228" s="75"/>
    </row>
    <row r="229" s="3" customFormat="1" spans="1:14">
      <c r="A229" s="108"/>
      <c r="B229" s="75"/>
      <c r="C229" s="75"/>
      <c r="D229" s="108"/>
      <c r="E229" s="108"/>
      <c r="F229" s="108"/>
      <c r="G229" s="108"/>
      <c r="H229" s="108"/>
      <c r="I229" s="108"/>
      <c r="J229" s="108"/>
      <c r="K229" s="75"/>
      <c r="L229" s="75"/>
      <c r="M229" s="75"/>
      <c r="N229" s="75"/>
    </row>
    <row r="230" s="3" customFormat="1" spans="1:14">
      <c r="A230" s="108"/>
      <c r="B230" s="75"/>
      <c r="C230" s="75"/>
      <c r="D230" s="108"/>
      <c r="E230" s="108"/>
      <c r="F230" s="108"/>
      <c r="G230" s="108"/>
      <c r="H230" s="108"/>
      <c r="I230" s="108"/>
      <c r="J230" s="108"/>
      <c r="K230" s="75"/>
      <c r="L230" s="75"/>
      <c r="M230" s="75"/>
      <c r="N230" s="75"/>
    </row>
    <row r="231" s="3" customFormat="1" spans="1:14">
      <c r="A231" s="108"/>
      <c r="B231" s="75"/>
      <c r="C231" s="75"/>
      <c r="D231" s="108"/>
      <c r="E231" s="108"/>
      <c r="F231" s="108"/>
      <c r="G231" s="108"/>
      <c r="H231" s="108"/>
      <c r="I231" s="108"/>
      <c r="J231" s="108"/>
      <c r="K231" s="75"/>
      <c r="L231" s="75"/>
      <c r="M231" s="75"/>
      <c r="N231" s="75"/>
    </row>
    <row r="232" s="3" customFormat="1" spans="1:14">
      <c r="A232" s="108"/>
      <c r="B232" s="75"/>
      <c r="C232" s="75"/>
      <c r="D232" s="108"/>
      <c r="E232" s="108"/>
      <c r="F232" s="108"/>
      <c r="G232" s="108"/>
      <c r="H232" s="108"/>
      <c r="I232" s="108"/>
      <c r="J232" s="108"/>
      <c r="K232" s="75"/>
      <c r="L232" s="75"/>
      <c r="M232" s="75"/>
      <c r="N232" s="75"/>
    </row>
    <row r="233" s="3" customFormat="1" spans="1:14">
      <c r="A233" s="108"/>
      <c r="B233" s="75"/>
      <c r="C233" s="75"/>
      <c r="D233" s="108"/>
      <c r="E233" s="108"/>
      <c r="F233" s="108"/>
      <c r="G233" s="108"/>
      <c r="H233" s="108"/>
      <c r="I233" s="108"/>
      <c r="J233" s="108"/>
      <c r="K233" s="75"/>
      <c r="L233" s="75"/>
      <c r="M233" s="75"/>
      <c r="N233" s="75"/>
    </row>
    <row r="234" s="3" customFormat="1" spans="1:14">
      <c r="A234" s="108"/>
      <c r="B234" s="75"/>
      <c r="C234" s="75"/>
      <c r="D234" s="108"/>
      <c r="E234" s="108"/>
      <c r="F234" s="108"/>
      <c r="G234" s="108"/>
      <c r="H234" s="108"/>
      <c r="I234" s="108"/>
      <c r="J234" s="108"/>
      <c r="K234" s="75"/>
      <c r="L234" s="75"/>
      <c r="M234" s="75"/>
      <c r="N234" s="75"/>
    </row>
    <row r="235" s="3" customFormat="1" spans="1:14">
      <c r="A235" s="108"/>
      <c r="B235" s="75"/>
      <c r="C235" s="75"/>
      <c r="D235" s="108"/>
      <c r="E235" s="108"/>
      <c r="F235" s="108"/>
      <c r="G235" s="108"/>
      <c r="H235" s="108"/>
      <c r="I235" s="108"/>
      <c r="J235" s="108"/>
      <c r="K235" s="75"/>
      <c r="L235" s="75"/>
      <c r="M235" s="75"/>
      <c r="N235" s="75"/>
    </row>
    <row r="236" s="3" customFormat="1" spans="1:14">
      <c r="A236" s="108"/>
      <c r="B236" s="75"/>
      <c r="C236" s="75"/>
      <c r="D236" s="108"/>
      <c r="E236" s="108"/>
      <c r="F236" s="108"/>
      <c r="G236" s="108"/>
      <c r="H236" s="108"/>
      <c r="I236" s="108"/>
      <c r="J236" s="108"/>
      <c r="K236" s="75"/>
      <c r="L236" s="75"/>
      <c r="M236" s="75"/>
      <c r="N236" s="75"/>
    </row>
    <row r="237" s="3" customFormat="1" spans="1:14">
      <c r="A237" s="108"/>
      <c r="B237" s="75"/>
      <c r="C237" s="75"/>
      <c r="D237" s="108"/>
      <c r="E237" s="108"/>
      <c r="F237" s="108"/>
      <c r="G237" s="108"/>
      <c r="H237" s="108"/>
      <c r="I237" s="108"/>
      <c r="J237" s="108"/>
      <c r="K237" s="75"/>
      <c r="L237" s="75"/>
      <c r="M237" s="75"/>
      <c r="N237" s="75"/>
    </row>
    <row r="238" s="3" customFormat="1" spans="1:14">
      <c r="A238" s="108"/>
      <c r="B238" s="75"/>
      <c r="C238" s="75"/>
      <c r="D238" s="108"/>
      <c r="E238" s="108"/>
      <c r="F238" s="108"/>
      <c r="G238" s="108"/>
      <c r="H238" s="108"/>
      <c r="I238" s="108"/>
      <c r="J238" s="108"/>
      <c r="K238" s="75"/>
      <c r="L238" s="75"/>
      <c r="M238" s="75"/>
      <c r="N238" s="75"/>
    </row>
    <row r="239" s="3" customFormat="1" spans="1:14">
      <c r="A239" s="108"/>
      <c r="B239" s="75"/>
      <c r="C239" s="75"/>
      <c r="D239" s="108"/>
      <c r="E239" s="108"/>
      <c r="F239" s="108"/>
      <c r="G239" s="108"/>
      <c r="H239" s="108"/>
      <c r="I239" s="108"/>
      <c r="J239" s="108"/>
      <c r="K239" s="75"/>
      <c r="L239" s="75"/>
      <c r="M239" s="75"/>
      <c r="N239" s="75"/>
    </row>
    <row r="240" s="3" customFormat="1" spans="1:14">
      <c r="A240" s="108"/>
      <c r="B240" s="75"/>
      <c r="C240" s="75"/>
      <c r="D240" s="108"/>
      <c r="E240" s="108"/>
      <c r="F240" s="108"/>
      <c r="G240" s="108"/>
      <c r="H240" s="108"/>
      <c r="I240" s="108"/>
      <c r="J240" s="108"/>
      <c r="K240" s="75"/>
      <c r="L240" s="75"/>
      <c r="M240" s="75"/>
      <c r="N240" s="75"/>
    </row>
    <row r="241" s="3" customFormat="1" spans="1:14">
      <c r="A241" s="108"/>
      <c r="B241" s="75"/>
      <c r="C241" s="75"/>
      <c r="D241" s="108"/>
      <c r="E241" s="108"/>
      <c r="F241" s="108"/>
      <c r="G241" s="108"/>
      <c r="H241" s="108"/>
      <c r="I241" s="108"/>
      <c r="J241" s="108"/>
      <c r="K241" s="75"/>
      <c r="L241" s="75"/>
      <c r="M241" s="75"/>
      <c r="N241" s="75"/>
    </row>
    <row r="242" s="3" customFormat="1" spans="1:14">
      <c r="A242" s="108"/>
      <c r="B242" s="75"/>
      <c r="C242" s="75"/>
      <c r="D242" s="108"/>
      <c r="E242" s="108"/>
      <c r="F242" s="108"/>
      <c r="G242" s="108"/>
      <c r="H242" s="108"/>
      <c r="I242" s="108"/>
      <c r="J242" s="108"/>
      <c r="K242" s="75"/>
      <c r="L242" s="75"/>
      <c r="M242" s="75"/>
      <c r="N242" s="75"/>
    </row>
    <row r="243" s="3" customFormat="1" spans="1:14">
      <c r="A243" s="108"/>
      <c r="B243" s="75"/>
      <c r="C243" s="75"/>
      <c r="D243" s="108"/>
      <c r="E243" s="108"/>
      <c r="F243" s="108"/>
      <c r="G243" s="108"/>
      <c r="H243" s="108"/>
      <c r="I243" s="108"/>
      <c r="J243" s="108"/>
      <c r="K243" s="75"/>
      <c r="L243" s="75"/>
      <c r="M243" s="75"/>
      <c r="N243" s="75"/>
    </row>
    <row r="244" s="3" customFormat="1" spans="1:14">
      <c r="A244" s="108"/>
      <c r="B244" s="75"/>
      <c r="C244" s="75"/>
      <c r="D244" s="108"/>
      <c r="E244" s="108"/>
      <c r="F244" s="108"/>
      <c r="G244" s="108"/>
      <c r="H244" s="108"/>
      <c r="I244" s="108"/>
      <c r="J244" s="108"/>
      <c r="K244" s="75"/>
      <c r="L244" s="75"/>
      <c r="M244" s="75"/>
      <c r="N244" s="75"/>
    </row>
    <row r="245" s="3" customFormat="1" spans="1:14">
      <c r="A245" s="108"/>
      <c r="B245" s="75"/>
      <c r="C245" s="75"/>
      <c r="D245" s="108"/>
      <c r="E245" s="108"/>
      <c r="F245" s="108"/>
      <c r="G245" s="108"/>
      <c r="H245" s="108"/>
      <c r="I245" s="108"/>
      <c r="J245" s="108"/>
      <c r="K245" s="75"/>
      <c r="L245" s="75"/>
      <c r="M245" s="75"/>
      <c r="N245" s="75"/>
    </row>
    <row r="246" s="3" customFormat="1" spans="1:14">
      <c r="A246" s="108"/>
      <c r="B246" s="75"/>
      <c r="C246" s="75"/>
      <c r="D246" s="108"/>
      <c r="E246" s="108"/>
      <c r="F246" s="108"/>
      <c r="G246" s="108"/>
      <c r="H246" s="108"/>
      <c r="I246" s="108"/>
      <c r="J246" s="108"/>
      <c r="K246" s="75"/>
      <c r="L246" s="75"/>
      <c r="M246" s="75"/>
      <c r="N246" s="75"/>
    </row>
    <row r="247" s="3" customFormat="1" spans="1:14">
      <c r="A247" s="108"/>
      <c r="B247" s="75"/>
      <c r="C247" s="75"/>
      <c r="D247" s="108"/>
      <c r="E247" s="108"/>
      <c r="F247" s="108"/>
      <c r="G247" s="108"/>
      <c r="H247" s="108"/>
      <c r="I247" s="108"/>
      <c r="J247" s="108"/>
      <c r="K247" s="75"/>
      <c r="L247" s="75"/>
      <c r="M247" s="75"/>
      <c r="N247" s="75"/>
    </row>
    <row r="248" s="3" customFormat="1" spans="1:14">
      <c r="A248" s="108"/>
      <c r="B248" s="75"/>
      <c r="C248" s="75"/>
      <c r="D248" s="108"/>
      <c r="E248" s="108"/>
      <c r="F248" s="108"/>
      <c r="G248" s="108"/>
      <c r="H248" s="108"/>
      <c r="I248" s="108"/>
      <c r="J248" s="108"/>
      <c r="K248" s="75"/>
      <c r="L248" s="75"/>
      <c r="M248" s="75"/>
      <c r="N248" s="75"/>
    </row>
    <row r="249" s="3" customFormat="1" spans="1:14">
      <c r="A249" s="108"/>
      <c r="B249" s="75"/>
      <c r="C249" s="75"/>
      <c r="D249" s="108"/>
      <c r="E249" s="108"/>
      <c r="F249" s="108"/>
      <c r="G249" s="108"/>
      <c r="H249" s="108"/>
      <c r="I249" s="108"/>
      <c r="J249" s="108"/>
      <c r="K249" s="75"/>
      <c r="L249" s="75"/>
      <c r="M249" s="75"/>
      <c r="N249" s="75"/>
    </row>
    <row r="250" s="3" customFormat="1" spans="1:14">
      <c r="A250" s="108"/>
      <c r="B250" s="75"/>
      <c r="C250" s="75"/>
      <c r="D250" s="108"/>
      <c r="E250" s="108"/>
      <c r="F250" s="108"/>
      <c r="G250" s="108"/>
      <c r="H250" s="108"/>
      <c r="I250" s="108"/>
      <c r="J250" s="108"/>
      <c r="K250" s="75"/>
      <c r="L250" s="75"/>
      <c r="M250" s="75"/>
      <c r="N250" s="75"/>
    </row>
    <row r="251" s="3" customFormat="1" spans="1:14">
      <c r="A251" s="108"/>
      <c r="B251" s="75"/>
      <c r="C251" s="75"/>
      <c r="D251" s="108"/>
      <c r="E251" s="108"/>
      <c r="F251" s="108"/>
      <c r="G251" s="108"/>
      <c r="H251" s="108"/>
      <c r="I251" s="108"/>
      <c r="J251" s="108"/>
      <c r="K251" s="75"/>
      <c r="L251" s="75"/>
      <c r="M251" s="75"/>
      <c r="N251" s="75"/>
    </row>
    <row r="252" s="3" customFormat="1" spans="1:14">
      <c r="A252" s="108"/>
      <c r="B252" s="75"/>
      <c r="C252" s="75"/>
      <c r="D252" s="108"/>
      <c r="E252" s="108"/>
      <c r="F252" s="108"/>
      <c r="G252" s="108"/>
      <c r="H252" s="108"/>
      <c r="I252" s="108"/>
      <c r="J252" s="108"/>
      <c r="K252" s="75"/>
      <c r="L252" s="75"/>
      <c r="M252" s="75"/>
      <c r="N252" s="75"/>
    </row>
    <row r="253" s="3" customFormat="1" spans="1:14">
      <c r="A253" s="108"/>
      <c r="B253" s="75"/>
      <c r="C253" s="75"/>
      <c r="D253" s="108"/>
      <c r="E253" s="108"/>
      <c r="F253" s="108"/>
      <c r="G253" s="108"/>
      <c r="H253" s="108"/>
      <c r="I253" s="108"/>
      <c r="J253" s="108"/>
      <c r="K253" s="75"/>
      <c r="L253" s="75"/>
      <c r="M253" s="75"/>
      <c r="N253" s="75"/>
    </row>
    <row r="254" s="3" customFormat="1" spans="1:14">
      <c r="A254" s="108"/>
      <c r="B254" s="75"/>
      <c r="C254" s="75"/>
      <c r="D254" s="108"/>
      <c r="E254" s="108"/>
      <c r="F254" s="108"/>
      <c r="G254" s="108"/>
      <c r="H254" s="108"/>
      <c r="I254" s="108"/>
      <c r="J254" s="108"/>
      <c r="K254" s="75"/>
      <c r="L254" s="75"/>
      <c r="M254" s="75"/>
      <c r="N254" s="75"/>
    </row>
    <row r="255" s="3" customFormat="1" spans="1:14">
      <c r="A255" s="108"/>
      <c r="B255" s="75"/>
      <c r="C255" s="75"/>
      <c r="D255" s="108"/>
      <c r="E255" s="108"/>
      <c r="F255" s="108"/>
      <c r="G255" s="108"/>
      <c r="H255" s="108"/>
      <c r="I255" s="108"/>
      <c r="J255" s="108"/>
      <c r="K255" s="75"/>
      <c r="L255" s="75"/>
      <c r="M255" s="75"/>
      <c r="N255" s="75"/>
    </row>
    <row r="256" s="3" customFormat="1" spans="1:14">
      <c r="A256" s="108"/>
      <c r="B256" s="75"/>
      <c r="C256" s="75"/>
      <c r="D256" s="108"/>
      <c r="E256" s="108"/>
      <c r="F256" s="108"/>
      <c r="G256" s="108"/>
      <c r="H256" s="108"/>
      <c r="I256" s="108"/>
      <c r="J256" s="108"/>
      <c r="K256" s="75"/>
      <c r="L256" s="75"/>
      <c r="M256" s="75"/>
      <c r="N256" s="75"/>
    </row>
    <row r="257" s="3" customFormat="1" spans="1:14">
      <c r="A257" s="108"/>
      <c r="B257" s="75"/>
      <c r="C257" s="75"/>
      <c r="D257" s="108"/>
      <c r="E257" s="108"/>
      <c r="F257" s="108"/>
      <c r="G257" s="108"/>
      <c r="H257" s="108"/>
      <c r="I257" s="108"/>
      <c r="J257" s="108"/>
      <c r="K257" s="75"/>
      <c r="L257" s="75"/>
      <c r="M257" s="75"/>
      <c r="N257" s="75"/>
    </row>
    <row r="258" s="3" customFormat="1" spans="1:14">
      <c r="A258" s="108"/>
      <c r="B258" s="75"/>
      <c r="C258" s="75"/>
      <c r="D258" s="108"/>
      <c r="E258" s="108"/>
      <c r="F258" s="108"/>
      <c r="G258" s="108"/>
      <c r="H258" s="108"/>
      <c r="I258" s="108"/>
      <c r="J258" s="108"/>
      <c r="K258" s="75"/>
      <c r="L258" s="75"/>
      <c r="M258" s="75"/>
      <c r="N258" s="75"/>
    </row>
    <row r="259" s="3" customFormat="1" spans="1:14">
      <c r="A259" s="108"/>
      <c r="B259" s="75"/>
      <c r="C259" s="75"/>
      <c r="D259" s="108"/>
      <c r="E259" s="108"/>
      <c r="F259" s="108"/>
      <c r="G259" s="108"/>
      <c r="H259" s="108"/>
      <c r="I259" s="108"/>
      <c r="J259" s="108"/>
      <c r="K259" s="75"/>
      <c r="L259" s="75"/>
      <c r="M259" s="75"/>
      <c r="N259" s="75"/>
    </row>
    <row r="260" s="3" customFormat="1" spans="1:14">
      <c r="A260" s="108"/>
      <c r="B260" s="75"/>
      <c r="C260" s="75"/>
      <c r="D260" s="108"/>
      <c r="E260" s="108"/>
      <c r="F260" s="108"/>
      <c r="G260" s="108"/>
      <c r="H260" s="108"/>
      <c r="I260" s="108"/>
      <c r="J260" s="108"/>
      <c r="K260" s="75"/>
      <c r="L260" s="75"/>
      <c r="M260" s="75"/>
      <c r="N260" s="75"/>
    </row>
    <row r="261" s="3" customFormat="1" spans="1:14">
      <c r="A261" s="108"/>
      <c r="B261" s="75"/>
      <c r="C261" s="75"/>
      <c r="D261" s="108"/>
      <c r="E261" s="108"/>
      <c r="F261" s="108"/>
      <c r="G261" s="108"/>
      <c r="H261" s="108"/>
      <c r="I261" s="108"/>
      <c r="J261" s="108"/>
      <c r="K261" s="75"/>
      <c r="L261" s="75"/>
      <c r="M261" s="75"/>
      <c r="N261" s="75"/>
    </row>
    <row r="262" s="3" customFormat="1" spans="1:14">
      <c r="A262" s="108"/>
      <c r="B262" s="75"/>
      <c r="C262" s="75"/>
      <c r="D262" s="108"/>
      <c r="E262" s="108"/>
      <c r="F262" s="108"/>
      <c r="G262" s="108"/>
      <c r="H262" s="108"/>
      <c r="I262" s="108"/>
      <c r="J262" s="108"/>
      <c r="K262" s="75"/>
      <c r="L262" s="75"/>
      <c r="M262" s="75"/>
      <c r="N262" s="75"/>
    </row>
    <row r="263" s="3" customFormat="1" spans="1:14">
      <c r="A263" s="108"/>
      <c r="B263" s="75"/>
      <c r="C263" s="75"/>
      <c r="D263" s="108"/>
      <c r="E263" s="108"/>
      <c r="F263" s="108"/>
      <c r="G263" s="108"/>
      <c r="H263" s="108"/>
      <c r="I263" s="108"/>
      <c r="J263" s="108"/>
      <c r="K263" s="75"/>
      <c r="L263" s="75"/>
      <c r="M263" s="75"/>
      <c r="N263" s="75"/>
    </row>
    <row r="264" s="3" customFormat="1" spans="1:14">
      <c r="A264" s="108"/>
      <c r="B264" s="75"/>
      <c r="C264" s="75"/>
      <c r="D264" s="108"/>
      <c r="E264" s="108"/>
      <c r="F264" s="108"/>
      <c r="G264" s="108"/>
      <c r="H264" s="108"/>
      <c r="I264" s="108"/>
      <c r="J264" s="108"/>
      <c r="K264" s="75"/>
      <c r="L264" s="75"/>
      <c r="M264" s="75"/>
      <c r="N264" s="75"/>
    </row>
    <row r="265" s="3" customFormat="1" spans="1:14">
      <c r="A265" s="108"/>
      <c r="B265" s="75"/>
      <c r="C265" s="75"/>
      <c r="D265" s="108"/>
      <c r="E265" s="108"/>
      <c r="F265" s="108"/>
      <c r="G265" s="108"/>
      <c r="H265" s="108"/>
      <c r="I265" s="108"/>
      <c r="J265" s="108"/>
      <c r="K265" s="75"/>
      <c r="L265" s="75"/>
      <c r="M265" s="75"/>
      <c r="N265" s="75"/>
    </row>
    <row r="266" s="3" customFormat="1" spans="1:14">
      <c r="A266" s="108"/>
      <c r="B266" s="75"/>
      <c r="C266" s="75"/>
      <c r="D266" s="108"/>
      <c r="E266" s="108"/>
      <c r="F266" s="108"/>
      <c r="G266" s="108"/>
      <c r="H266" s="108"/>
      <c r="I266" s="108"/>
      <c r="J266" s="108"/>
      <c r="K266" s="75"/>
      <c r="L266" s="75"/>
      <c r="M266" s="75"/>
      <c r="N266" s="75"/>
    </row>
    <row r="267" s="3" customFormat="1" spans="1:14">
      <c r="A267" s="108"/>
      <c r="B267" s="75"/>
      <c r="C267" s="75"/>
      <c r="D267" s="108"/>
      <c r="E267" s="108"/>
      <c r="F267" s="108"/>
      <c r="G267" s="108"/>
      <c r="H267" s="108"/>
      <c r="I267" s="108"/>
      <c r="J267" s="108"/>
      <c r="K267" s="75"/>
      <c r="L267" s="75"/>
      <c r="M267" s="75"/>
      <c r="N267" s="75"/>
    </row>
    <row r="268" s="3" customFormat="1" spans="1:14">
      <c r="A268" s="108"/>
      <c r="B268" s="75"/>
      <c r="C268" s="75"/>
      <c r="D268" s="108"/>
      <c r="E268" s="108"/>
      <c r="F268" s="108"/>
      <c r="G268" s="108"/>
      <c r="H268" s="108"/>
      <c r="I268" s="108"/>
      <c r="J268" s="108"/>
      <c r="K268" s="75"/>
      <c r="L268" s="75"/>
      <c r="M268" s="75"/>
      <c r="N268" s="75"/>
    </row>
    <row r="269" s="3" customFormat="1" spans="1:14">
      <c r="A269" s="108"/>
      <c r="B269" s="75"/>
      <c r="C269" s="75"/>
      <c r="D269" s="108"/>
      <c r="E269" s="108"/>
      <c r="F269" s="108"/>
      <c r="G269" s="108"/>
      <c r="H269" s="108"/>
      <c r="I269" s="108"/>
      <c r="J269" s="108"/>
      <c r="K269" s="75"/>
      <c r="L269" s="75"/>
      <c r="M269" s="75"/>
      <c r="N269" s="75"/>
    </row>
    <row r="270" s="3" customFormat="1" spans="1:14">
      <c r="A270" s="108"/>
      <c r="B270" s="75"/>
      <c r="C270" s="75"/>
      <c r="D270" s="108"/>
      <c r="E270" s="108"/>
      <c r="F270" s="108"/>
      <c r="G270" s="108"/>
      <c r="H270" s="108"/>
      <c r="I270" s="108"/>
      <c r="J270" s="108"/>
      <c r="K270" s="75"/>
      <c r="L270" s="75"/>
      <c r="M270" s="75"/>
      <c r="N270" s="75"/>
    </row>
    <row r="271" s="3" customFormat="1" spans="1:14">
      <c r="A271" s="108"/>
      <c r="B271" s="75"/>
      <c r="C271" s="75"/>
      <c r="D271" s="108"/>
      <c r="E271" s="108"/>
      <c r="F271" s="108"/>
      <c r="G271" s="108"/>
      <c r="H271" s="108"/>
      <c r="I271" s="108"/>
      <c r="J271" s="108"/>
      <c r="K271" s="75"/>
      <c r="L271" s="75"/>
      <c r="M271" s="75"/>
      <c r="N271" s="75"/>
    </row>
    <row r="272" s="3" customFormat="1" spans="1:14">
      <c r="A272" s="108"/>
      <c r="B272" s="75"/>
      <c r="C272" s="75"/>
      <c r="D272" s="108"/>
      <c r="E272" s="108"/>
      <c r="F272" s="108"/>
      <c r="G272" s="108"/>
      <c r="H272" s="108"/>
      <c r="I272" s="108"/>
      <c r="J272" s="108"/>
      <c r="K272" s="75"/>
      <c r="L272" s="75"/>
      <c r="M272" s="75"/>
      <c r="N272" s="75"/>
    </row>
    <row r="273" s="3" customFormat="1" spans="1:14">
      <c r="A273" s="108"/>
      <c r="B273" s="75"/>
      <c r="C273" s="75"/>
      <c r="D273" s="108"/>
      <c r="E273" s="108"/>
      <c r="F273" s="108"/>
      <c r="G273" s="108"/>
      <c r="H273" s="108"/>
      <c r="I273" s="108"/>
      <c r="J273" s="108"/>
      <c r="K273" s="75"/>
      <c r="L273" s="75"/>
      <c r="M273" s="75"/>
      <c r="N273" s="75"/>
    </row>
    <row r="274" s="3" customFormat="1" spans="1:14">
      <c r="A274" s="108"/>
      <c r="B274" s="75"/>
      <c r="C274" s="75"/>
      <c r="D274" s="108"/>
      <c r="E274" s="108"/>
      <c r="F274" s="108"/>
      <c r="G274" s="108"/>
      <c r="H274" s="108"/>
      <c r="I274" s="108"/>
      <c r="J274" s="108"/>
      <c r="K274" s="75"/>
      <c r="L274" s="75"/>
      <c r="M274" s="75"/>
      <c r="N274" s="75"/>
    </row>
    <row r="275" s="3" customFormat="1" spans="1:14">
      <c r="A275" s="108"/>
      <c r="B275" s="75"/>
      <c r="C275" s="75"/>
      <c r="D275" s="108"/>
      <c r="E275" s="108"/>
      <c r="F275" s="108"/>
      <c r="G275" s="108"/>
      <c r="H275" s="108"/>
      <c r="I275" s="108"/>
      <c r="J275" s="108"/>
      <c r="K275" s="75"/>
      <c r="L275" s="75"/>
      <c r="M275" s="75"/>
      <c r="N275" s="75"/>
    </row>
    <row r="276" s="3" customFormat="1" spans="1:14">
      <c r="A276" s="108"/>
      <c r="B276" s="75"/>
      <c r="C276" s="75"/>
      <c r="D276" s="108"/>
      <c r="E276" s="108"/>
      <c r="F276" s="108"/>
      <c r="G276" s="108"/>
      <c r="H276" s="108"/>
      <c r="I276" s="108"/>
      <c r="J276" s="108"/>
      <c r="K276" s="75"/>
      <c r="L276" s="75"/>
      <c r="M276" s="75"/>
      <c r="N276" s="75"/>
    </row>
    <row r="277" s="3" customFormat="1" spans="1:14">
      <c r="A277" s="108"/>
      <c r="B277" s="75"/>
      <c r="C277" s="75"/>
      <c r="D277" s="108"/>
      <c r="E277" s="108"/>
      <c r="F277" s="108"/>
      <c r="G277" s="108"/>
      <c r="H277" s="108"/>
      <c r="I277" s="108"/>
      <c r="J277" s="108"/>
      <c r="K277" s="75"/>
      <c r="L277" s="75"/>
      <c r="M277" s="75"/>
      <c r="N277" s="75"/>
    </row>
    <row r="278" s="3" customFormat="1" spans="1:14">
      <c r="A278" s="108"/>
      <c r="B278" s="75"/>
      <c r="C278" s="75"/>
      <c r="D278" s="108"/>
      <c r="E278" s="108"/>
      <c r="F278" s="108"/>
      <c r="G278" s="108"/>
      <c r="H278" s="108"/>
      <c r="I278" s="108"/>
      <c r="J278" s="108"/>
      <c r="K278" s="75"/>
      <c r="L278" s="75"/>
      <c r="M278" s="75"/>
      <c r="N278" s="75"/>
    </row>
    <row r="279" s="3" customFormat="1" spans="1:14">
      <c r="A279" s="108"/>
      <c r="B279" s="75"/>
      <c r="C279" s="75"/>
      <c r="D279" s="108"/>
      <c r="E279" s="108"/>
      <c r="F279" s="108"/>
      <c r="G279" s="108"/>
      <c r="H279" s="108"/>
      <c r="I279" s="108"/>
      <c r="J279" s="108"/>
      <c r="K279" s="75"/>
      <c r="L279" s="75"/>
      <c r="M279" s="75"/>
      <c r="N279" s="75"/>
    </row>
    <row r="280" s="3" customFormat="1" spans="1:14">
      <c r="A280" s="108"/>
      <c r="B280" s="75"/>
      <c r="C280" s="75"/>
      <c r="D280" s="108"/>
      <c r="E280" s="108"/>
      <c r="F280" s="108"/>
      <c r="G280" s="108"/>
      <c r="H280" s="108"/>
      <c r="I280" s="108"/>
      <c r="J280" s="108"/>
      <c r="K280" s="75"/>
      <c r="L280" s="75"/>
      <c r="M280" s="75"/>
      <c r="N280" s="75"/>
    </row>
    <row r="281" s="3" customFormat="1" spans="1:14">
      <c r="A281" s="108"/>
      <c r="B281" s="75"/>
      <c r="C281" s="75"/>
      <c r="D281" s="108"/>
      <c r="E281" s="108"/>
      <c r="F281" s="108"/>
      <c r="G281" s="108"/>
      <c r="H281" s="108"/>
      <c r="I281" s="108"/>
      <c r="J281" s="108"/>
      <c r="K281" s="75"/>
      <c r="L281" s="75"/>
      <c r="M281" s="75"/>
      <c r="N281" s="75"/>
    </row>
    <row r="282" s="3" customFormat="1" spans="1:14">
      <c r="A282" s="108"/>
      <c r="B282" s="75"/>
      <c r="C282" s="75"/>
      <c r="D282" s="108"/>
      <c r="E282" s="108"/>
      <c r="F282" s="108"/>
      <c r="G282" s="108"/>
      <c r="H282" s="108"/>
      <c r="I282" s="108"/>
      <c r="J282" s="108"/>
      <c r="K282" s="75"/>
      <c r="L282" s="75"/>
      <c r="M282" s="75"/>
      <c r="N282" s="75"/>
    </row>
    <row r="283" s="3" customFormat="1" spans="1:14">
      <c r="A283" s="108"/>
      <c r="B283" s="75"/>
      <c r="C283" s="75"/>
      <c r="D283" s="108"/>
      <c r="E283" s="108"/>
      <c r="F283" s="108"/>
      <c r="G283" s="108"/>
      <c r="H283" s="108"/>
      <c r="I283" s="108"/>
      <c r="J283" s="108"/>
      <c r="K283" s="75"/>
      <c r="L283" s="75"/>
      <c r="M283" s="75"/>
      <c r="N283" s="75"/>
    </row>
    <row r="284" s="3" customFormat="1" spans="1:14">
      <c r="A284" s="108"/>
      <c r="B284" s="75"/>
      <c r="C284" s="75"/>
      <c r="D284" s="108"/>
      <c r="E284" s="108"/>
      <c r="F284" s="108"/>
      <c r="G284" s="108"/>
      <c r="H284" s="108"/>
      <c r="I284" s="108"/>
      <c r="J284" s="108"/>
      <c r="K284" s="75"/>
      <c r="L284" s="75"/>
      <c r="M284" s="75"/>
      <c r="N284" s="75"/>
    </row>
    <row r="285" s="3" customFormat="1" spans="1:14">
      <c r="A285" s="108"/>
      <c r="B285" s="75"/>
      <c r="C285" s="75"/>
      <c r="D285" s="108"/>
      <c r="E285" s="108"/>
      <c r="F285" s="108"/>
      <c r="G285" s="108"/>
      <c r="H285" s="108"/>
      <c r="I285" s="108"/>
      <c r="J285" s="108"/>
      <c r="K285" s="75"/>
      <c r="L285" s="75"/>
      <c r="M285" s="75"/>
      <c r="N285" s="75"/>
    </row>
    <row r="286" s="3" customFormat="1" spans="1:14">
      <c r="A286" s="108"/>
      <c r="B286" s="75"/>
      <c r="C286" s="75"/>
      <c r="D286" s="108"/>
      <c r="E286" s="108"/>
      <c r="F286" s="108"/>
      <c r="G286" s="108"/>
      <c r="H286" s="108"/>
      <c r="I286" s="108"/>
      <c r="J286" s="108"/>
      <c r="K286" s="75"/>
      <c r="L286" s="75"/>
      <c r="M286" s="75"/>
      <c r="N286" s="75"/>
    </row>
    <row r="287" s="3" customFormat="1" spans="1:14">
      <c r="A287" s="108"/>
      <c r="B287" s="75"/>
      <c r="C287" s="75"/>
      <c r="D287" s="108"/>
      <c r="E287" s="108"/>
      <c r="F287" s="108"/>
      <c r="G287" s="108"/>
      <c r="H287" s="108"/>
      <c r="I287" s="108"/>
      <c r="J287" s="108"/>
      <c r="K287" s="75"/>
      <c r="L287" s="75"/>
      <c r="M287" s="75"/>
      <c r="N287" s="75"/>
    </row>
    <row r="288" s="3" customFormat="1" spans="1:14">
      <c r="A288" s="108"/>
      <c r="B288" s="75"/>
      <c r="C288" s="75"/>
      <c r="D288" s="108"/>
      <c r="E288" s="108"/>
      <c r="F288" s="108"/>
      <c r="G288" s="108"/>
      <c r="H288" s="108"/>
      <c r="I288" s="108"/>
      <c r="J288" s="108"/>
      <c r="K288" s="75"/>
      <c r="L288" s="75"/>
      <c r="M288" s="75"/>
      <c r="N288" s="75"/>
    </row>
    <row r="289" s="3" customFormat="1" spans="1:14">
      <c r="A289" s="108"/>
      <c r="B289" s="75"/>
      <c r="C289" s="75"/>
      <c r="D289" s="108"/>
      <c r="E289" s="108"/>
      <c r="F289" s="108"/>
      <c r="G289" s="108"/>
      <c r="H289" s="108"/>
      <c r="I289" s="108"/>
      <c r="J289" s="108"/>
      <c r="K289" s="75"/>
      <c r="L289" s="75"/>
      <c r="M289" s="75"/>
      <c r="N289" s="75"/>
    </row>
    <row r="290" s="3" customFormat="1" spans="1:14">
      <c r="A290" s="108"/>
      <c r="B290" s="75"/>
      <c r="C290" s="75"/>
      <c r="D290" s="108"/>
      <c r="E290" s="108"/>
      <c r="F290" s="108"/>
      <c r="G290" s="108"/>
      <c r="H290" s="108"/>
      <c r="I290" s="108"/>
      <c r="J290" s="108"/>
      <c r="K290" s="75"/>
      <c r="L290" s="75"/>
      <c r="M290" s="75"/>
      <c r="N290" s="75"/>
    </row>
    <row r="291" s="3" customFormat="1" spans="1:14">
      <c r="A291" s="108"/>
      <c r="B291" s="75"/>
      <c r="C291" s="75"/>
      <c r="D291" s="108"/>
      <c r="E291" s="108"/>
      <c r="F291" s="108"/>
      <c r="G291" s="108"/>
      <c r="H291" s="108"/>
      <c r="I291" s="108"/>
      <c r="J291" s="108"/>
      <c r="K291" s="75"/>
      <c r="L291" s="75"/>
      <c r="M291" s="75"/>
      <c r="N291" s="75"/>
    </row>
    <row r="292" s="3" customFormat="1" spans="1:14">
      <c r="A292" s="108"/>
      <c r="B292" s="75"/>
      <c r="C292" s="75"/>
      <c r="D292" s="108"/>
      <c r="E292" s="108"/>
      <c r="F292" s="108"/>
      <c r="G292" s="108"/>
      <c r="H292" s="108"/>
      <c r="I292" s="108"/>
      <c r="J292" s="108"/>
      <c r="K292" s="75"/>
      <c r="L292" s="75"/>
      <c r="M292" s="75"/>
      <c r="N292" s="75"/>
    </row>
    <row r="293" s="3" customFormat="1" spans="1:14">
      <c r="A293" s="108"/>
      <c r="B293" s="75"/>
      <c r="C293" s="75"/>
      <c r="D293" s="108"/>
      <c r="E293" s="108"/>
      <c r="F293" s="108"/>
      <c r="G293" s="108"/>
      <c r="H293" s="108"/>
      <c r="I293" s="108"/>
      <c r="J293" s="108"/>
      <c r="K293" s="75"/>
      <c r="L293" s="75"/>
      <c r="M293" s="75"/>
      <c r="N293" s="75"/>
    </row>
    <row r="294" s="3" customFormat="1" spans="1:14">
      <c r="A294" s="108"/>
      <c r="B294" s="75"/>
      <c r="C294" s="75"/>
      <c r="D294" s="108"/>
      <c r="E294" s="108"/>
      <c r="F294" s="108"/>
      <c r="G294" s="108"/>
      <c r="H294" s="108"/>
      <c r="I294" s="108"/>
      <c r="J294" s="108"/>
      <c r="K294" s="75"/>
      <c r="L294" s="75"/>
      <c r="M294" s="75"/>
      <c r="N294" s="75"/>
    </row>
    <row r="295" s="3" customFormat="1" spans="1:14">
      <c r="A295" s="108"/>
      <c r="B295" s="75"/>
      <c r="C295" s="75"/>
      <c r="D295" s="108"/>
      <c r="E295" s="108"/>
      <c r="F295" s="108"/>
      <c r="G295" s="108"/>
      <c r="H295" s="108"/>
      <c r="I295" s="108"/>
      <c r="J295" s="108"/>
      <c r="K295" s="75"/>
      <c r="L295" s="75"/>
      <c r="M295" s="75"/>
      <c r="N295" s="75"/>
    </row>
    <row r="296" s="3" customFormat="1" spans="1:14">
      <c r="A296" s="108"/>
      <c r="B296" s="75"/>
      <c r="C296" s="75"/>
      <c r="D296" s="108"/>
      <c r="E296" s="108"/>
      <c r="F296" s="108"/>
      <c r="G296" s="108"/>
      <c r="H296" s="108"/>
      <c r="I296" s="108"/>
      <c r="J296" s="108"/>
      <c r="K296" s="75"/>
      <c r="L296" s="75"/>
      <c r="M296" s="75"/>
      <c r="N296" s="75"/>
    </row>
    <row r="297" s="3" customFormat="1" spans="1:14">
      <c r="A297" s="108"/>
      <c r="B297" s="75"/>
      <c r="C297" s="75"/>
      <c r="D297" s="108"/>
      <c r="E297" s="108"/>
      <c r="F297" s="108"/>
      <c r="G297" s="108"/>
      <c r="H297" s="108"/>
      <c r="I297" s="108"/>
      <c r="J297" s="108"/>
      <c r="K297" s="75"/>
      <c r="L297" s="75"/>
      <c r="M297" s="75"/>
      <c r="N297" s="75"/>
    </row>
    <row r="298" s="3" customFormat="1" spans="1:14">
      <c r="A298" s="108"/>
      <c r="B298" s="75"/>
      <c r="C298" s="75"/>
      <c r="D298" s="108"/>
      <c r="E298" s="108"/>
      <c r="F298" s="108"/>
      <c r="G298" s="108"/>
      <c r="H298" s="108"/>
      <c r="I298" s="108"/>
      <c r="J298" s="108"/>
      <c r="K298" s="75"/>
      <c r="L298" s="75"/>
      <c r="M298" s="75"/>
      <c r="N298" s="75"/>
    </row>
    <row r="299" s="3" customFormat="1" spans="1:14">
      <c r="A299" s="108"/>
      <c r="B299" s="75"/>
      <c r="C299" s="75"/>
      <c r="D299" s="108"/>
      <c r="E299" s="108"/>
      <c r="F299" s="108"/>
      <c r="G299" s="108"/>
      <c r="H299" s="108"/>
      <c r="I299" s="108"/>
      <c r="J299" s="108"/>
      <c r="K299" s="75"/>
      <c r="L299" s="75"/>
      <c r="M299" s="75"/>
      <c r="N299" s="75"/>
    </row>
    <row r="300" s="3" customFormat="1" spans="1:14">
      <c r="A300" s="108"/>
      <c r="B300" s="75"/>
      <c r="C300" s="75"/>
      <c r="D300" s="108"/>
      <c r="E300" s="108"/>
      <c r="F300" s="108"/>
      <c r="G300" s="108"/>
      <c r="H300" s="108"/>
      <c r="I300" s="108"/>
      <c r="J300" s="108"/>
      <c r="K300" s="75"/>
      <c r="L300" s="75"/>
      <c r="M300" s="75"/>
      <c r="N300" s="75"/>
    </row>
    <row r="301" s="3" customFormat="1" spans="1:14">
      <c r="A301" s="108"/>
      <c r="B301" s="75"/>
      <c r="C301" s="75"/>
      <c r="D301" s="108"/>
      <c r="E301" s="108"/>
      <c r="F301" s="108"/>
      <c r="G301" s="108"/>
      <c r="H301" s="108"/>
      <c r="I301" s="108"/>
      <c r="J301" s="108"/>
      <c r="K301" s="75"/>
      <c r="L301" s="75"/>
      <c r="M301" s="75"/>
      <c r="N301" s="75"/>
    </row>
    <row r="302" s="3" customFormat="1" spans="1:14">
      <c r="A302" s="108"/>
      <c r="B302" s="75"/>
      <c r="C302" s="75"/>
      <c r="D302" s="108"/>
      <c r="E302" s="108"/>
      <c r="F302" s="108"/>
      <c r="G302" s="108"/>
      <c r="H302" s="108"/>
      <c r="I302" s="108"/>
      <c r="J302" s="108"/>
      <c r="K302" s="75"/>
      <c r="L302" s="75"/>
      <c r="M302" s="75"/>
      <c r="N302" s="75"/>
    </row>
    <row r="303" s="3" customFormat="1" spans="1:14">
      <c r="A303" s="108"/>
      <c r="B303" s="75"/>
      <c r="C303" s="75"/>
      <c r="D303" s="108"/>
      <c r="E303" s="108"/>
      <c r="F303" s="108"/>
      <c r="G303" s="108"/>
      <c r="H303" s="108"/>
      <c r="I303" s="108"/>
      <c r="J303" s="108"/>
      <c r="K303" s="75"/>
      <c r="L303" s="75"/>
      <c r="M303" s="75"/>
      <c r="N303" s="75"/>
    </row>
    <row r="304" s="3" customFormat="1" spans="1:14">
      <c r="A304" s="108"/>
      <c r="B304" s="75"/>
      <c r="C304" s="75"/>
      <c r="D304" s="108"/>
      <c r="E304" s="108"/>
      <c r="F304" s="108"/>
      <c r="G304" s="108"/>
      <c r="H304" s="108"/>
      <c r="I304" s="108"/>
      <c r="J304" s="108"/>
      <c r="K304" s="75"/>
      <c r="L304" s="75"/>
      <c r="M304" s="75"/>
      <c r="N304" s="75"/>
    </row>
    <row r="305" s="3" customFormat="1" spans="1:14">
      <c r="A305" s="108"/>
      <c r="B305" s="75"/>
      <c r="C305" s="75"/>
      <c r="D305" s="108"/>
      <c r="E305" s="108"/>
      <c r="F305" s="108"/>
      <c r="G305" s="108"/>
      <c r="H305" s="108"/>
      <c r="I305" s="108"/>
      <c r="J305" s="108"/>
      <c r="K305" s="75"/>
      <c r="L305" s="75"/>
      <c r="M305" s="75"/>
      <c r="N305" s="75"/>
    </row>
    <row r="306" s="3" customFormat="1" spans="1:14">
      <c r="A306" s="108"/>
      <c r="B306" s="75"/>
      <c r="C306" s="75"/>
      <c r="D306" s="108"/>
      <c r="E306" s="108"/>
      <c r="F306" s="108"/>
      <c r="G306" s="108"/>
      <c r="H306" s="108"/>
      <c r="I306" s="108"/>
      <c r="J306" s="108"/>
      <c r="K306" s="75"/>
      <c r="L306" s="75"/>
      <c r="M306" s="75"/>
      <c r="N306" s="75"/>
    </row>
    <row r="307" s="3" customFormat="1" spans="1:14">
      <c r="A307" s="108"/>
      <c r="B307" s="75"/>
      <c r="C307" s="75"/>
      <c r="D307" s="108"/>
      <c r="E307" s="108"/>
      <c r="F307" s="108"/>
      <c r="G307" s="108"/>
      <c r="H307" s="108"/>
      <c r="I307" s="108"/>
      <c r="J307" s="108"/>
      <c r="K307" s="75"/>
      <c r="L307" s="75"/>
      <c r="M307" s="75"/>
      <c r="N307" s="75"/>
    </row>
    <row r="308" s="3" customFormat="1" spans="1:14">
      <c r="A308" s="108"/>
      <c r="B308" s="75"/>
      <c r="C308" s="75"/>
      <c r="D308" s="108"/>
      <c r="E308" s="108"/>
      <c r="F308" s="108"/>
      <c r="G308" s="108"/>
      <c r="H308" s="108"/>
      <c r="I308" s="108"/>
      <c r="J308" s="108"/>
      <c r="K308" s="75"/>
      <c r="L308" s="75"/>
      <c r="M308" s="75"/>
      <c r="N308" s="75"/>
    </row>
    <row r="309" s="3" customFormat="1" spans="1:14">
      <c r="A309" s="108"/>
      <c r="B309" s="75"/>
      <c r="C309" s="75"/>
      <c r="D309" s="108"/>
      <c r="E309" s="108"/>
      <c r="F309" s="108"/>
      <c r="G309" s="108"/>
      <c r="H309" s="108"/>
      <c r="I309" s="108"/>
      <c r="J309" s="108"/>
      <c r="K309" s="75"/>
      <c r="L309" s="75"/>
      <c r="M309" s="75"/>
      <c r="N309" s="75"/>
    </row>
    <row r="310" s="3" customFormat="1" spans="1:14">
      <c r="A310" s="108"/>
      <c r="B310" s="75"/>
      <c r="C310" s="75"/>
      <c r="D310" s="108"/>
      <c r="E310" s="108"/>
      <c r="F310" s="108"/>
      <c r="G310" s="108"/>
      <c r="H310" s="108"/>
      <c r="I310" s="108"/>
      <c r="J310" s="108"/>
      <c r="K310" s="75"/>
      <c r="L310" s="75"/>
      <c r="M310" s="75"/>
      <c r="N310" s="75"/>
    </row>
    <row r="311" s="3" customFormat="1" spans="1:14">
      <c r="A311" s="108"/>
      <c r="B311" s="75"/>
      <c r="C311" s="75"/>
      <c r="D311" s="108"/>
      <c r="E311" s="108"/>
      <c r="F311" s="108"/>
      <c r="G311" s="108"/>
      <c r="H311" s="108"/>
      <c r="I311" s="108"/>
      <c r="J311" s="108"/>
      <c r="K311" s="75"/>
      <c r="L311" s="75"/>
      <c r="M311" s="75"/>
      <c r="N311" s="75"/>
    </row>
    <row r="312" s="3" customFormat="1" spans="1:14">
      <c r="A312" s="108"/>
      <c r="B312" s="75"/>
      <c r="C312" s="75"/>
      <c r="D312" s="108"/>
      <c r="E312" s="108"/>
      <c r="F312" s="108"/>
      <c r="G312" s="108"/>
      <c r="H312" s="108"/>
      <c r="I312" s="108"/>
      <c r="J312" s="108"/>
      <c r="K312" s="75"/>
      <c r="L312" s="75"/>
      <c r="M312" s="75"/>
      <c r="N312" s="75"/>
    </row>
    <row r="313" s="3" customFormat="1" spans="1:14">
      <c r="A313" s="108"/>
      <c r="B313" s="75"/>
      <c r="C313" s="75"/>
      <c r="D313" s="108"/>
      <c r="E313" s="108"/>
      <c r="F313" s="108"/>
      <c r="G313" s="108"/>
      <c r="H313" s="108"/>
      <c r="I313" s="108"/>
      <c r="J313" s="108"/>
      <c r="K313" s="75"/>
      <c r="L313" s="75"/>
      <c r="M313" s="75"/>
      <c r="N313" s="75"/>
    </row>
    <row r="314" s="3" customFormat="1" spans="1:14">
      <c r="A314" s="108"/>
      <c r="B314" s="75"/>
      <c r="C314" s="75"/>
      <c r="D314" s="108"/>
      <c r="E314" s="108"/>
      <c r="F314" s="108"/>
      <c r="G314" s="108"/>
      <c r="H314" s="108"/>
      <c r="I314" s="108"/>
      <c r="J314" s="108"/>
      <c r="K314" s="75"/>
      <c r="L314" s="75"/>
      <c r="M314" s="75"/>
      <c r="N314" s="75"/>
    </row>
    <row r="315" s="3" customFormat="1" spans="1:14">
      <c r="A315" s="108"/>
      <c r="B315" s="75"/>
      <c r="C315" s="75"/>
      <c r="D315" s="108"/>
      <c r="E315" s="108"/>
      <c r="F315" s="108"/>
      <c r="G315" s="108"/>
      <c r="H315" s="108"/>
      <c r="I315" s="108"/>
      <c r="J315" s="108"/>
      <c r="K315" s="75"/>
      <c r="L315" s="75"/>
      <c r="M315" s="75"/>
      <c r="N315" s="75"/>
    </row>
    <row r="316" s="3" customFormat="1" spans="1:14">
      <c r="A316" s="108"/>
      <c r="B316" s="75"/>
      <c r="C316" s="75"/>
      <c r="D316" s="108"/>
      <c r="E316" s="108"/>
      <c r="F316" s="108"/>
      <c r="G316" s="108"/>
      <c r="H316" s="108"/>
      <c r="I316" s="108"/>
      <c r="J316" s="108"/>
      <c r="K316" s="75"/>
      <c r="L316" s="75"/>
      <c r="M316" s="75"/>
      <c r="N316" s="75"/>
    </row>
    <row r="317" s="3" customFormat="1" spans="1:14">
      <c r="A317" s="108"/>
      <c r="B317" s="75"/>
      <c r="C317" s="75"/>
      <c r="D317" s="108"/>
      <c r="E317" s="108"/>
      <c r="F317" s="108"/>
      <c r="G317" s="108"/>
      <c r="H317" s="108"/>
      <c r="I317" s="108"/>
      <c r="J317" s="108"/>
      <c r="K317" s="75"/>
      <c r="L317" s="75"/>
      <c r="M317" s="75"/>
      <c r="N317" s="75"/>
    </row>
    <row r="318" s="3" customFormat="1" spans="1:14">
      <c r="A318" s="108"/>
      <c r="B318" s="75"/>
      <c r="C318" s="75"/>
      <c r="D318" s="108"/>
      <c r="E318" s="108"/>
      <c r="F318" s="108"/>
      <c r="G318" s="108"/>
      <c r="H318" s="108"/>
      <c r="I318" s="108"/>
      <c r="J318" s="108"/>
      <c r="K318" s="75"/>
      <c r="L318" s="75"/>
      <c r="M318" s="75"/>
      <c r="N318" s="75"/>
    </row>
    <row r="319" s="3" customFormat="1" spans="1:14">
      <c r="A319" s="108"/>
      <c r="B319" s="75"/>
      <c r="C319" s="75"/>
      <c r="D319" s="108"/>
      <c r="E319" s="108"/>
      <c r="F319" s="108"/>
      <c r="G319" s="108"/>
      <c r="H319" s="108"/>
      <c r="I319" s="108"/>
      <c r="J319" s="108"/>
      <c r="K319" s="75"/>
      <c r="L319" s="75"/>
      <c r="M319" s="75"/>
      <c r="N319" s="75"/>
    </row>
    <row r="320" s="3" customFormat="1" spans="1:14">
      <c r="A320" s="108"/>
      <c r="B320" s="75"/>
      <c r="C320" s="75"/>
      <c r="D320" s="108"/>
      <c r="E320" s="108"/>
      <c r="F320" s="108"/>
      <c r="G320" s="108"/>
      <c r="H320" s="108"/>
      <c r="I320" s="108"/>
      <c r="J320" s="108"/>
      <c r="K320" s="75"/>
      <c r="L320" s="75"/>
      <c r="M320" s="75"/>
      <c r="N320" s="75"/>
    </row>
    <row r="321" s="3" customFormat="1" spans="1:14">
      <c r="A321" s="108"/>
      <c r="B321" s="75"/>
      <c r="C321" s="75"/>
      <c r="D321" s="108"/>
      <c r="E321" s="108"/>
      <c r="F321" s="108"/>
      <c r="G321" s="108"/>
      <c r="H321" s="108"/>
      <c r="I321" s="108"/>
      <c r="J321" s="108"/>
      <c r="K321" s="75"/>
      <c r="L321" s="75"/>
      <c r="M321" s="75"/>
      <c r="N321" s="75"/>
    </row>
    <row r="322" s="3" customFormat="1" spans="1:14">
      <c r="A322" s="108"/>
      <c r="B322" s="75"/>
      <c r="C322" s="75"/>
      <c r="D322" s="108"/>
      <c r="E322" s="108"/>
      <c r="F322" s="108"/>
      <c r="G322" s="108"/>
      <c r="H322" s="108"/>
      <c r="I322" s="108"/>
      <c r="J322" s="108"/>
      <c r="K322" s="75"/>
      <c r="L322" s="75"/>
      <c r="M322" s="75"/>
      <c r="N322" s="75"/>
    </row>
    <row r="323" s="3" customFormat="1" spans="1:14">
      <c r="A323" s="108"/>
      <c r="B323" s="75"/>
      <c r="C323" s="75"/>
      <c r="D323" s="108"/>
      <c r="E323" s="108"/>
      <c r="F323" s="108"/>
      <c r="G323" s="108"/>
      <c r="H323" s="108"/>
      <c r="I323" s="108"/>
      <c r="J323" s="108"/>
      <c r="K323" s="75"/>
      <c r="L323" s="75"/>
      <c r="M323" s="75"/>
      <c r="N323" s="75"/>
    </row>
    <row r="324" s="3" customFormat="1" spans="1:14">
      <c r="A324" s="108"/>
      <c r="B324" s="75"/>
      <c r="C324" s="75"/>
      <c r="D324" s="108"/>
      <c r="E324" s="108"/>
      <c r="F324" s="108"/>
      <c r="G324" s="108"/>
      <c r="H324" s="108"/>
      <c r="I324" s="108"/>
      <c r="J324" s="108"/>
      <c r="K324" s="75"/>
      <c r="L324" s="75"/>
      <c r="M324" s="75"/>
      <c r="N324" s="75"/>
    </row>
    <row r="325" s="3" customFormat="1" spans="1:14">
      <c r="A325" s="108"/>
      <c r="B325" s="75"/>
      <c r="C325" s="75"/>
      <c r="D325" s="108"/>
      <c r="E325" s="108"/>
      <c r="F325" s="108"/>
      <c r="G325" s="108"/>
      <c r="H325" s="108"/>
      <c r="I325" s="108"/>
      <c r="J325" s="108"/>
      <c r="K325" s="75"/>
      <c r="L325" s="75"/>
      <c r="M325" s="75"/>
      <c r="N325" s="75"/>
    </row>
    <row r="326" s="3" customFormat="1" spans="1:14">
      <c r="A326" s="108"/>
      <c r="B326" s="75"/>
      <c r="C326" s="75"/>
      <c r="D326" s="108"/>
      <c r="E326" s="108"/>
      <c r="F326" s="108"/>
      <c r="G326" s="108"/>
      <c r="H326" s="108"/>
      <c r="I326" s="108"/>
      <c r="J326" s="108"/>
      <c r="K326" s="75"/>
      <c r="L326" s="75"/>
      <c r="M326" s="75"/>
      <c r="N326" s="75"/>
    </row>
    <row r="327" s="3" customFormat="1" spans="1:14">
      <c r="A327" s="108"/>
      <c r="B327" s="75"/>
      <c r="C327" s="75"/>
      <c r="D327" s="108"/>
      <c r="E327" s="108"/>
      <c r="F327" s="108"/>
      <c r="G327" s="108"/>
      <c r="H327" s="108"/>
      <c r="I327" s="108"/>
      <c r="J327" s="108"/>
      <c r="K327" s="75"/>
      <c r="L327" s="75"/>
      <c r="M327" s="75"/>
      <c r="N327" s="75"/>
    </row>
    <row r="328" s="3" customFormat="1" spans="1:14">
      <c r="A328" s="108"/>
      <c r="B328" s="75"/>
      <c r="C328" s="75"/>
      <c r="D328" s="108"/>
      <c r="E328" s="108"/>
      <c r="F328" s="108"/>
      <c r="G328" s="108"/>
      <c r="H328" s="108"/>
      <c r="I328" s="108"/>
      <c r="J328" s="108"/>
      <c r="K328" s="75"/>
      <c r="L328" s="75"/>
      <c r="M328" s="75"/>
      <c r="N328" s="75"/>
    </row>
    <row r="329" s="3" customFormat="1" spans="1:14">
      <c r="A329" s="108"/>
      <c r="B329" s="75"/>
      <c r="C329" s="75"/>
      <c r="D329" s="108"/>
      <c r="E329" s="108"/>
      <c r="F329" s="108"/>
      <c r="G329" s="108"/>
      <c r="H329" s="108"/>
      <c r="I329" s="108"/>
      <c r="J329" s="108"/>
      <c r="K329" s="75"/>
      <c r="L329" s="75"/>
      <c r="M329" s="75"/>
      <c r="N329" s="75"/>
    </row>
    <row r="330" s="3" customFormat="1" spans="1:14">
      <c r="A330" s="108"/>
      <c r="B330" s="75"/>
      <c r="C330" s="75"/>
      <c r="D330" s="108"/>
      <c r="E330" s="108"/>
      <c r="F330" s="108"/>
      <c r="G330" s="108"/>
      <c r="H330" s="108"/>
      <c r="I330" s="108"/>
      <c r="J330" s="108"/>
      <c r="K330" s="75"/>
      <c r="L330" s="75"/>
      <c r="M330" s="75"/>
      <c r="N330" s="75"/>
    </row>
    <row r="331" s="3" customFormat="1" spans="1:14">
      <c r="A331" s="108"/>
      <c r="B331" s="75"/>
      <c r="C331" s="75"/>
      <c r="D331" s="108"/>
      <c r="E331" s="108"/>
      <c r="F331" s="108"/>
      <c r="G331" s="108"/>
      <c r="H331" s="108"/>
      <c r="I331" s="108"/>
      <c r="J331" s="108"/>
      <c r="K331" s="75"/>
      <c r="L331" s="75"/>
      <c r="M331" s="75"/>
      <c r="N331" s="75"/>
    </row>
  </sheetData>
  <mergeCells count="96">
    <mergeCell ref="A1:J1"/>
    <mergeCell ref="A2:J2"/>
    <mergeCell ref="D3:I3"/>
    <mergeCell ref="J3:M3"/>
    <mergeCell ref="A11:J11"/>
    <mergeCell ref="A12:J12"/>
    <mergeCell ref="D13:I13"/>
    <mergeCell ref="J13:M13"/>
    <mergeCell ref="A26:J26"/>
    <mergeCell ref="A27:J27"/>
    <mergeCell ref="D28:I28"/>
    <mergeCell ref="J28:M28"/>
    <mergeCell ref="A36:J36"/>
    <mergeCell ref="A37:J37"/>
    <mergeCell ref="D38:I38"/>
    <mergeCell ref="J38:M38"/>
    <mergeCell ref="A46:J46"/>
    <mergeCell ref="A47:J47"/>
    <mergeCell ref="D48:I48"/>
    <mergeCell ref="J48:M48"/>
    <mergeCell ref="A56:J56"/>
    <mergeCell ref="A57:J57"/>
    <mergeCell ref="D58:I58"/>
    <mergeCell ref="J58:M58"/>
    <mergeCell ref="A66:J66"/>
    <mergeCell ref="A67:J67"/>
    <mergeCell ref="D68:I68"/>
    <mergeCell ref="J68:M68"/>
    <mergeCell ref="A77:J77"/>
    <mergeCell ref="A78:J78"/>
    <mergeCell ref="D79:I79"/>
    <mergeCell ref="J79:M79"/>
    <mergeCell ref="A98:J98"/>
    <mergeCell ref="A99:J99"/>
    <mergeCell ref="D100:I100"/>
    <mergeCell ref="J100:M100"/>
    <mergeCell ref="A123:J123"/>
    <mergeCell ref="A124:J124"/>
    <mergeCell ref="D125:I125"/>
    <mergeCell ref="J125:M125"/>
    <mergeCell ref="A139:J139"/>
    <mergeCell ref="A140:J140"/>
    <mergeCell ref="D141:I141"/>
    <mergeCell ref="J141:M141"/>
    <mergeCell ref="A149:J149"/>
    <mergeCell ref="A150:J150"/>
    <mergeCell ref="D151:I151"/>
    <mergeCell ref="J151:M151"/>
    <mergeCell ref="A3:A4"/>
    <mergeCell ref="A13:A14"/>
    <mergeCell ref="A28:A29"/>
    <mergeCell ref="A38:A39"/>
    <mergeCell ref="A48:A49"/>
    <mergeCell ref="A58:A59"/>
    <mergeCell ref="A68:A69"/>
    <mergeCell ref="A79:A80"/>
    <mergeCell ref="A100:A101"/>
    <mergeCell ref="A125:A126"/>
    <mergeCell ref="A141:A142"/>
    <mergeCell ref="A151:A152"/>
    <mergeCell ref="B3:B4"/>
    <mergeCell ref="B13:B14"/>
    <mergeCell ref="B28:B29"/>
    <mergeCell ref="B38:B39"/>
    <mergeCell ref="B48:B49"/>
    <mergeCell ref="B58:B59"/>
    <mergeCell ref="B68:B69"/>
    <mergeCell ref="B79:B80"/>
    <mergeCell ref="B100:B101"/>
    <mergeCell ref="B125:B126"/>
    <mergeCell ref="B141:B142"/>
    <mergeCell ref="B151:B152"/>
    <mergeCell ref="C3:C4"/>
    <mergeCell ref="C13:C14"/>
    <mergeCell ref="C28:C29"/>
    <mergeCell ref="C38:C39"/>
    <mergeCell ref="C48:C49"/>
    <mergeCell ref="C58:C59"/>
    <mergeCell ref="C68:C69"/>
    <mergeCell ref="C79:C80"/>
    <mergeCell ref="C100:C101"/>
    <mergeCell ref="C125:C126"/>
    <mergeCell ref="C141:C142"/>
    <mergeCell ref="C151:C152"/>
    <mergeCell ref="N3:N4"/>
    <mergeCell ref="N13:N14"/>
    <mergeCell ref="N28:N29"/>
    <mergeCell ref="N38:N39"/>
    <mergeCell ref="N48:N49"/>
    <mergeCell ref="N58:N59"/>
    <mergeCell ref="N68:N69"/>
    <mergeCell ref="N79:N80"/>
    <mergeCell ref="N100:N101"/>
    <mergeCell ref="N125:N126"/>
    <mergeCell ref="N141:N142"/>
    <mergeCell ref="N151:N15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0"/>
  <sheetViews>
    <sheetView topLeftCell="A334" workbookViewId="0">
      <selection activeCell="O348" sqref="O348"/>
    </sheetView>
  </sheetViews>
  <sheetFormatPr defaultColWidth="9" defaultRowHeight="14.25"/>
  <cols>
    <col min="1" max="1" width="3.375" style="4" customWidth="1"/>
    <col min="2" max="2" width="8.75" style="3" customWidth="1"/>
    <col min="3" max="3" width="29.875" style="3" customWidth="1"/>
    <col min="4" max="5" width="8.5" style="4" customWidth="1"/>
    <col min="6" max="6" width="6.875" style="4" customWidth="1"/>
    <col min="7" max="7" width="8.625" style="4" customWidth="1"/>
    <col min="8" max="8" width="6.75" style="4" customWidth="1"/>
    <col min="9" max="9" width="9" style="4"/>
    <col min="10" max="10" width="10.125" style="4" customWidth="1"/>
    <col min="11" max="11" width="8.125" style="3" customWidth="1"/>
    <col min="12" max="16384" width="9" style="4"/>
  </cols>
  <sheetData>
    <row r="1" s="1" customFormat="1" ht="18.75" spans="1:10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9.5" spans="1:10">
      <c r="A2" s="5" t="s">
        <v>199</v>
      </c>
      <c r="B2" s="5"/>
      <c r="C2" s="5"/>
      <c r="D2" s="5"/>
      <c r="E2" s="5"/>
      <c r="F2" s="5"/>
      <c r="G2" s="5"/>
      <c r="H2" s="5"/>
      <c r="I2" s="5"/>
      <c r="J2" s="5"/>
    </row>
    <row r="3" s="74" customFormat="1" ht="15.75" customHeight="1" spans="1:14">
      <c r="A3" s="77"/>
      <c r="B3" s="78" t="s">
        <v>2</v>
      </c>
      <c r="C3" s="78" t="s">
        <v>3</v>
      </c>
      <c r="D3" s="79" t="s">
        <v>4</v>
      </c>
      <c r="E3" s="80"/>
      <c r="F3" s="80"/>
      <c r="G3" s="80"/>
      <c r="H3" s="80"/>
      <c r="I3" s="116"/>
      <c r="J3" s="79" t="s">
        <v>5</v>
      </c>
      <c r="K3" s="80"/>
      <c r="L3" s="80"/>
      <c r="M3" s="117"/>
      <c r="N3" s="118" t="s">
        <v>6</v>
      </c>
    </row>
    <row r="4" s="74" customFormat="1" ht="15" spans="1:14">
      <c r="A4" s="81"/>
      <c r="B4" s="82"/>
      <c r="C4" s="83"/>
      <c r="D4" s="84" t="s">
        <v>7</v>
      </c>
      <c r="E4" s="85" t="s">
        <v>8</v>
      </c>
      <c r="F4" s="85" t="s">
        <v>9</v>
      </c>
      <c r="G4" s="85" t="s">
        <v>10</v>
      </c>
      <c r="H4" s="85" t="s">
        <v>11</v>
      </c>
      <c r="I4" s="119" t="s">
        <v>12</v>
      </c>
      <c r="J4" s="84" t="s">
        <v>13</v>
      </c>
      <c r="K4" s="85" t="s">
        <v>14</v>
      </c>
      <c r="L4" s="85" t="s">
        <v>15</v>
      </c>
      <c r="M4" s="120" t="s">
        <v>16</v>
      </c>
      <c r="N4" s="121"/>
    </row>
    <row r="5" s="75" customFormat="1" customHeight="1" spans="1:14">
      <c r="A5" s="86"/>
      <c r="B5" s="87"/>
      <c r="C5" s="88" t="s">
        <v>17</v>
      </c>
      <c r="D5" s="89"/>
      <c r="E5" s="90"/>
      <c r="F5" s="90"/>
      <c r="G5" s="90"/>
      <c r="H5" s="90"/>
      <c r="I5" s="122"/>
      <c r="J5" s="123"/>
      <c r="K5" s="90"/>
      <c r="L5" s="90"/>
      <c r="M5" s="122"/>
      <c r="N5" s="124">
        <v>90059.74</v>
      </c>
    </row>
    <row r="6" s="76" customFormat="1" customHeight="1" spans="1:14">
      <c r="A6" s="91">
        <v>1</v>
      </c>
      <c r="B6" s="92"/>
      <c r="C6" s="93" t="s">
        <v>200</v>
      </c>
      <c r="D6" s="94"/>
      <c r="E6" s="95"/>
      <c r="F6" s="95"/>
      <c r="G6" s="95"/>
      <c r="H6" s="95"/>
      <c r="I6" s="125"/>
      <c r="J6" s="126"/>
      <c r="K6" s="95"/>
      <c r="L6" s="95"/>
      <c r="M6" s="125"/>
      <c r="N6" s="127">
        <f>N5+SUM(D6:I6)-SUM(J6:M6)</f>
        <v>90059.74</v>
      </c>
    </row>
    <row r="7" s="75" customFormat="1" customHeight="1" spans="1:14">
      <c r="A7" s="88"/>
      <c r="B7" s="96"/>
      <c r="C7" s="97" t="s">
        <v>20</v>
      </c>
      <c r="D7" s="98">
        <f t="shared" ref="D7:M7" si="0">SUM(D6:D6)</f>
        <v>0</v>
      </c>
      <c r="E7" s="99">
        <f t="shared" si="0"/>
        <v>0</v>
      </c>
      <c r="F7" s="99">
        <f t="shared" si="0"/>
        <v>0</v>
      </c>
      <c r="G7" s="99">
        <f t="shared" si="0"/>
        <v>0</v>
      </c>
      <c r="H7" s="99">
        <f t="shared" si="0"/>
        <v>0</v>
      </c>
      <c r="I7" s="128">
        <f t="shared" si="0"/>
        <v>0</v>
      </c>
      <c r="J7" s="98">
        <f t="shared" si="0"/>
        <v>0</v>
      </c>
      <c r="K7" s="99">
        <f t="shared" si="0"/>
        <v>0</v>
      </c>
      <c r="L7" s="99">
        <f t="shared" si="0"/>
        <v>0</v>
      </c>
      <c r="M7" s="129">
        <f t="shared" si="0"/>
        <v>0</v>
      </c>
      <c r="N7" s="130">
        <f>N5+SUM(D7:I7)-SUM(J7:M7)</f>
        <v>90059.74</v>
      </c>
    </row>
    <row r="8" s="75" customFormat="1" customHeight="1" spans="1:14">
      <c r="A8" s="100"/>
      <c r="B8" s="100"/>
      <c r="C8" s="101" t="s">
        <v>201</v>
      </c>
      <c r="D8" s="102">
        <f t="shared" ref="D8:N8" si="1">D7</f>
        <v>0</v>
      </c>
      <c r="E8" s="103">
        <f t="shared" si="1"/>
        <v>0</v>
      </c>
      <c r="F8" s="103">
        <f t="shared" si="1"/>
        <v>0</v>
      </c>
      <c r="G8" s="103">
        <f t="shared" si="1"/>
        <v>0</v>
      </c>
      <c r="H8" s="103">
        <f t="shared" si="1"/>
        <v>0</v>
      </c>
      <c r="I8" s="131">
        <f t="shared" si="1"/>
        <v>0</v>
      </c>
      <c r="J8" s="102">
        <f t="shared" si="1"/>
        <v>0</v>
      </c>
      <c r="K8" s="103">
        <f t="shared" si="1"/>
        <v>0</v>
      </c>
      <c r="L8" s="103">
        <f t="shared" si="1"/>
        <v>0</v>
      </c>
      <c r="M8" s="132">
        <f t="shared" si="1"/>
        <v>0</v>
      </c>
      <c r="N8" s="133">
        <f t="shared" si="1"/>
        <v>90059.74</v>
      </c>
    </row>
    <row r="9" s="75" customFormat="1" customHeight="1" spans="1:14">
      <c r="A9" s="104"/>
      <c r="B9" s="104"/>
      <c r="C9" s="105" t="s">
        <v>202</v>
      </c>
      <c r="D9" s="106">
        <f>792549+D8</f>
        <v>792549</v>
      </c>
      <c r="E9" s="107">
        <f>42408.91+E8</f>
        <v>42408.91</v>
      </c>
      <c r="F9" s="107">
        <v>0</v>
      </c>
      <c r="G9" s="107">
        <v>0</v>
      </c>
      <c r="H9" s="107">
        <v>0</v>
      </c>
      <c r="I9" s="134">
        <f>343.71+I8</f>
        <v>343.71</v>
      </c>
      <c r="J9" s="107">
        <f>732250+J8</f>
        <v>732250</v>
      </c>
      <c r="K9" s="107">
        <v>0</v>
      </c>
      <c r="L9" s="107">
        <v>0</v>
      </c>
      <c r="M9" s="107">
        <f>12991.88+M8</f>
        <v>12991.88</v>
      </c>
      <c r="N9" s="135">
        <f>SUM(D9:I9)-SUM(J9:M9)</f>
        <v>90059.74</v>
      </c>
    </row>
    <row r="10" s="3" customFormat="1" spans="1:14">
      <c r="A10" s="108"/>
      <c r="B10" s="75"/>
      <c r="C10" s="75"/>
      <c r="D10" s="108"/>
      <c r="E10" s="108"/>
      <c r="F10" s="108"/>
      <c r="G10" s="108"/>
      <c r="H10" s="108"/>
      <c r="I10" s="108"/>
      <c r="J10" s="108"/>
      <c r="K10" s="75"/>
      <c r="L10" s="75"/>
      <c r="M10" s="75"/>
      <c r="N10" s="75"/>
    </row>
    <row r="11" s="1" customFormat="1" ht="18.75" spans="1:10">
      <c r="A11" s="5" t="s">
        <v>203</v>
      </c>
      <c r="B11" s="5"/>
      <c r="C11" s="5"/>
      <c r="D11" s="5"/>
      <c r="E11" s="5"/>
      <c r="F11" s="5"/>
      <c r="G11" s="5"/>
      <c r="H11" s="5"/>
      <c r="I11" s="5"/>
      <c r="J11" s="5"/>
    </row>
    <row r="12" s="1" customFormat="1" ht="19.5" spans="1:10">
      <c r="A12" s="5" t="s">
        <v>199</v>
      </c>
      <c r="B12" s="5"/>
      <c r="C12" s="5"/>
      <c r="D12" s="5"/>
      <c r="E12" s="5"/>
      <c r="F12" s="5"/>
      <c r="G12" s="5"/>
      <c r="H12" s="5"/>
      <c r="I12" s="5"/>
      <c r="J12" s="5"/>
    </row>
    <row r="13" s="74" customFormat="1" ht="15.75" customHeight="1" spans="1:14">
      <c r="A13" s="77"/>
      <c r="B13" s="78" t="s">
        <v>2</v>
      </c>
      <c r="C13" s="78" t="s">
        <v>3</v>
      </c>
      <c r="D13" s="79" t="s">
        <v>4</v>
      </c>
      <c r="E13" s="80"/>
      <c r="F13" s="80"/>
      <c r="G13" s="80"/>
      <c r="H13" s="80"/>
      <c r="I13" s="116"/>
      <c r="J13" s="79" t="s">
        <v>5</v>
      </c>
      <c r="K13" s="80"/>
      <c r="L13" s="80"/>
      <c r="M13" s="117"/>
      <c r="N13" s="118" t="s">
        <v>6</v>
      </c>
    </row>
    <row r="14" s="74" customFormat="1" ht="15" spans="1:14">
      <c r="A14" s="81"/>
      <c r="B14" s="82"/>
      <c r="C14" s="83"/>
      <c r="D14" s="84" t="s">
        <v>7</v>
      </c>
      <c r="E14" s="85" t="s">
        <v>8</v>
      </c>
      <c r="F14" s="85" t="s">
        <v>9</v>
      </c>
      <c r="G14" s="85" t="s">
        <v>10</v>
      </c>
      <c r="H14" s="85" t="s">
        <v>11</v>
      </c>
      <c r="I14" s="119" t="s">
        <v>12</v>
      </c>
      <c r="J14" s="84" t="s">
        <v>13</v>
      </c>
      <c r="K14" s="85" t="s">
        <v>14</v>
      </c>
      <c r="L14" s="85" t="s">
        <v>15</v>
      </c>
      <c r="M14" s="120" t="s">
        <v>16</v>
      </c>
      <c r="N14" s="121"/>
    </row>
    <row r="15" s="75" customFormat="1" customHeight="1" spans="1:14">
      <c r="A15" s="86"/>
      <c r="B15" s="87"/>
      <c r="C15" s="88" t="s">
        <v>24</v>
      </c>
      <c r="D15" s="89"/>
      <c r="E15" s="90"/>
      <c r="F15" s="90"/>
      <c r="G15" s="90"/>
      <c r="H15" s="90"/>
      <c r="I15" s="122"/>
      <c r="J15" s="123"/>
      <c r="K15" s="90"/>
      <c r="L15" s="90"/>
      <c r="M15" s="122"/>
      <c r="N15" s="124">
        <f>N9</f>
        <v>90059.74</v>
      </c>
    </row>
    <row r="16" s="75" customFormat="1" customHeight="1" spans="1:14">
      <c r="A16" s="109">
        <v>1</v>
      </c>
      <c r="B16" s="110" t="s">
        <v>204</v>
      </c>
      <c r="C16" s="111" t="s">
        <v>205</v>
      </c>
      <c r="D16" s="112"/>
      <c r="E16" s="113"/>
      <c r="F16" s="113"/>
      <c r="G16" s="113"/>
      <c r="H16" s="113"/>
      <c r="I16" s="136"/>
      <c r="J16" s="137">
        <v>2000</v>
      </c>
      <c r="K16" s="113"/>
      <c r="L16" s="113"/>
      <c r="M16" s="136"/>
      <c r="N16" s="138">
        <f>N15+SUM(D16:I16)-SUM(J16:M16)</f>
        <v>88059.74</v>
      </c>
    </row>
    <row r="17" s="75" customFormat="1" customHeight="1" spans="1:14">
      <c r="A17" s="86">
        <f>A16+1</f>
        <v>2</v>
      </c>
      <c r="B17" s="114" t="s">
        <v>204</v>
      </c>
      <c r="C17" s="111" t="s">
        <v>206</v>
      </c>
      <c r="D17" s="89"/>
      <c r="E17" s="90"/>
      <c r="F17" s="90"/>
      <c r="G17" s="90"/>
      <c r="H17" s="90"/>
      <c r="I17" s="122"/>
      <c r="J17" s="123"/>
      <c r="K17" s="90"/>
      <c r="L17" s="90"/>
      <c r="M17" s="122">
        <v>2</v>
      </c>
      <c r="N17" s="138">
        <f>N16+SUM(D17:I17)-SUM(J17:M17)</f>
        <v>88057.74</v>
      </c>
    </row>
    <row r="18" s="75" customFormat="1" customHeight="1" spans="1:14">
      <c r="A18" s="86">
        <f t="shared" ref="A18:A65" si="2">A17+1</f>
        <v>3</v>
      </c>
      <c r="B18" s="114" t="s">
        <v>207</v>
      </c>
      <c r="C18" s="111" t="s">
        <v>208</v>
      </c>
      <c r="D18" s="89"/>
      <c r="E18" s="90"/>
      <c r="F18" s="90"/>
      <c r="G18" s="90"/>
      <c r="H18" s="90"/>
      <c r="I18" s="122"/>
      <c r="J18" s="123">
        <v>2000</v>
      </c>
      <c r="K18" s="90"/>
      <c r="L18" s="90"/>
      <c r="M18" s="122"/>
      <c r="N18" s="138">
        <f>N17+SUM(D18:I18)-SUM(J18:M18)</f>
        <v>86057.74</v>
      </c>
    </row>
    <row r="19" s="75" customFormat="1" customHeight="1" spans="1:14">
      <c r="A19" s="86">
        <f t="shared" si="2"/>
        <v>4</v>
      </c>
      <c r="B19" s="114" t="s">
        <v>207</v>
      </c>
      <c r="C19" s="115" t="s">
        <v>206</v>
      </c>
      <c r="D19" s="89"/>
      <c r="E19" s="90"/>
      <c r="F19" s="90"/>
      <c r="G19" s="90"/>
      <c r="H19" s="90"/>
      <c r="I19" s="122"/>
      <c r="J19" s="123"/>
      <c r="K19" s="90"/>
      <c r="L19" s="90"/>
      <c r="M19" s="122">
        <v>2</v>
      </c>
      <c r="N19" s="138">
        <f>N18+SUM(D19:I19)-SUM(J19:M19)</f>
        <v>86055.74</v>
      </c>
    </row>
    <row r="20" s="75" customFormat="1" customHeight="1" spans="1:14">
      <c r="A20" s="86">
        <f t="shared" si="2"/>
        <v>5</v>
      </c>
      <c r="B20" s="114" t="s">
        <v>209</v>
      </c>
      <c r="C20" s="115" t="s">
        <v>210</v>
      </c>
      <c r="D20" s="89"/>
      <c r="E20" s="90"/>
      <c r="F20" s="90"/>
      <c r="G20" s="90"/>
      <c r="H20" s="90"/>
      <c r="I20" s="122"/>
      <c r="J20" s="123">
        <v>1000</v>
      </c>
      <c r="K20" s="90"/>
      <c r="L20" s="90"/>
      <c r="M20" s="122"/>
      <c r="N20" s="138">
        <f>N19+SUM(D20:I20)-SUM(J20:M20)</f>
        <v>85055.74</v>
      </c>
    </row>
    <row r="21" s="75" customFormat="1" customHeight="1" spans="1:14">
      <c r="A21" s="86">
        <f t="shared" si="2"/>
        <v>6</v>
      </c>
      <c r="B21" s="114" t="s">
        <v>209</v>
      </c>
      <c r="C21" s="115" t="s">
        <v>85</v>
      </c>
      <c r="D21" s="89"/>
      <c r="E21" s="90"/>
      <c r="F21" s="90"/>
      <c r="G21" s="90"/>
      <c r="H21" s="90"/>
      <c r="I21" s="122"/>
      <c r="J21" s="123">
        <v>1000</v>
      </c>
      <c r="K21" s="90"/>
      <c r="L21" s="90"/>
      <c r="M21" s="122"/>
      <c r="N21" s="138">
        <f t="shared" ref="N21:N65" si="3">N20+SUM(D21:I21)-SUM(J21:M21)</f>
        <v>84055.74</v>
      </c>
    </row>
    <row r="22" s="75" customFormat="1" customHeight="1" spans="1:14">
      <c r="A22" s="86">
        <f t="shared" si="2"/>
        <v>7</v>
      </c>
      <c r="B22" s="114" t="s">
        <v>209</v>
      </c>
      <c r="C22" s="115" t="s">
        <v>86</v>
      </c>
      <c r="D22" s="89"/>
      <c r="E22" s="90"/>
      <c r="F22" s="90"/>
      <c r="G22" s="90"/>
      <c r="H22" s="90"/>
      <c r="I22" s="122"/>
      <c r="J22" s="123">
        <v>1000</v>
      </c>
      <c r="K22" s="90"/>
      <c r="L22" s="90"/>
      <c r="M22" s="122"/>
      <c r="N22" s="138">
        <f t="shared" si="3"/>
        <v>83055.74</v>
      </c>
    </row>
    <row r="23" s="75" customFormat="1" customHeight="1" spans="1:14">
      <c r="A23" s="86">
        <f t="shared" si="2"/>
        <v>8</v>
      </c>
      <c r="B23" s="114" t="s">
        <v>209</v>
      </c>
      <c r="C23" s="115" t="s">
        <v>87</v>
      </c>
      <c r="D23" s="89"/>
      <c r="E23" s="90"/>
      <c r="F23" s="90"/>
      <c r="G23" s="90"/>
      <c r="H23" s="90"/>
      <c r="I23" s="122"/>
      <c r="J23" s="123">
        <v>1000</v>
      </c>
      <c r="K23" s="90"/>
      <c r="L23" s="90"/>
      <c r="M23" s="122"/>
      <c r="N23" s="138">
        <f t="shared" si="3"/>
        <v>82055.74</v>
      </c>
    </row>
    <row r="24" s="75" customFormat="1" customHeight="1" spans="1:14">
      <c r="A24" s="86">
        <f t="shared" si="2"/>
        <v>9</v>
      </c>
      <c r="B24" s="114" t="s">
        <v>209</v>
      </c>
      <c r="C24" s="115" t="s">
        <v>88</v>
      </c>
      <c r="D24" s="89"/>
      <c r="E24" s="90"/>
      <c r="F24" s="90"/>
      <c r="G24" s="90"/>
      <c r="H24" s="90"/>
      <c r="I24" s="122"/>
      <c r="J24" s="123">
        <v>1000</v>
      </c>
      <c r="K24" s="90"/>
      <c r="L24" s="90"/>
      <c r="M24" s="122"/>
      <c r="N24" s="138">
        <f t="shared" si="3"/>
        <v>81055.74</v>
      </c>
    </row>
    <row r="25" s="75" customFormat="1" customHeight="1" spans="1:14">
      <c r="A25" s="86">
        <f t="shared" si="2"/>
        <v>10</v>
      </c>
      <c r="B25" s="114" t="s">
        <v>209</v>
      </c>
      <c r="C25" s="115" t="s">
        <v>89</v>
      </c>
      <c r="D25" s="89"/>
      <c r="E25" s="90"/>
      <c r="F25" s="90"/>
      <c r="G25" s="90"/>
      <c r="H25" s="90"/>
      <c r="I25" s="122"/>
      <c r="J25" s="123">
        <v>1000</v>
      </c>
      <c r="K25" s="90"/>
      <c r="L25" s="90"/>
      <c r="M25" s="122"/>
      <c r="N25" s="138">
        <f t="shared" si="3"/>
        <v>80055.74</v>
      </c>
    </row>
    <row r="26" s="75" customFormat="1" customHeight="1" spans="1:14">
      <c r="A26" s="86">
        <f t="shared" si="2"/>
        <v>11</v>
      </c>
      <c r="B26" s="114" t="s">
        <v>209</v>
      </c>
      <c r="C26" s="115" t="s">
        <v>92</v>
      </c>
      <c r="D26" s="89"/>
      <c r="E26" s="90"/>
      <c r="F26" s="90"/>
      <c r="G26" s="90"/>
      <c r="H26" s="90"/>
      <c r="I26" s="122"/>
      <c r="J26" s="123">
        <v>1000</v>
      </c>
      <c r="K26" s="90"/>
      <c r="L26" s="90"/>
      <c r="M26" s="122"/>
      <c r="N26" s="138">
        <f t="shared" si="3"/>
        <v>79055.74</v>
      </c>
    </row>
    <row r="27" s="75" customFormat="1" customHeight="1" spans="1:14">
      <c r="A27" s="86">
        <f t="shared" si="2"/>
        <v>12</v>
      </c>
      <c r="B27" s="114" t="s">
        <v>209</v>
      </c>
      <c r="C27" s="115" t="s">
        <v>93</v>
      </c>
      <c r="D27" s="89"/>
      <c r="E27" s="90"/>
      <c r="F27" s="90"/>
      <c r="G27" s="90"/>
      <c r="H27" s="90"/>
      <c r="I27" s="122"/>
      <c r="J27" s="123">
        <v>1000</v>
      </c>
      <c r="K27" s="90"/>
      <c r="L27" s="90"/>
      <c r="M27" s="122"/>
      <c r="N27" s="138">
        <f t="shared" si="3"/>
        <v>78055.74</v>
      </c>
    </row>
    <row r="28" s="75" customFormat="1" customHeight="1" spans="1:14">
      <c r="A28" s="86">
        <f t="shared" si="2"/>
        <v>13</v>
      </c>
      <c r="B28" s="114" t="s">
        <v>209</v>
      </c>
      <c r="C28" s="115" t="s">
        <v>94</v>
      </c>
      <c r="D28" s="89"/>
      <c r="E28" s="90"/>
      <c r="F28" s="90"/>
      <c r="G28" s="90"/>
      <c r="H28" s="90"/>
      <c r="I28" s="122"/>
      <c r="J28" s="123">
        <v>1000</v>
      </c>
      <c r="K28" s="90"/>
      <c r="L28" s="90"/>
      <c r="M28" s="122"/>
      <c r="N28" s="138">
        <f t="shared" si="3"/>
        <v>77055.74</v>
      </c>
    </row>
    <row r="29" s="75" customFormat="1" customHeight="1" spans="1:14">
      <c r="A29" s="86">
        <f t="shared" si="2"/>
        <v>14</v>
      </c>
      <c r="B29" s="114" t="s">
        <v>209</v>
      </c>
      <c r="C29" s="115" t="s">
        <v>90</v>
      </c>
      <c r="D29" s="89"/>
      <c r="E29" s="90"/>
      <c r="F29" s="90"/>
      <c r="G29" s="90"/>
      <c r="H29" s="90"/>
      <c r="I29" s="122"/>
      <c r="J29" s="123">
        <v>1000</v>
      </c>
      <c r="K29" s="90"/>
      <c r="L29" s="90"/>
      <c r="M29" s="122"/>
      <c r="N29" s="138">
        <f t="shared" si="3"/>
        <v>76055.74</v>
      </c>
    </row>
    <row r="30" s="75" customFormat="1" customHeight="1" spans="1:14">
      <c r="A30" s="86">
        <f t="shared" si="2"/>
        <v>15</v>
      </c>
      <c r="B30" s="114" t="s">
        <v>209</v>
      </c>
      <c r="C30" s="115" t="s">
        <v>211</v>
      </c>
      <c r="D30" s="89"/>
      <c r="E30" s="90"/>
      <c r="F30" s="90"/>
      <c r="G30" s="90"/>
      <c r="H30" s="90"/>
      <c r="I30" s="122"/>
      <c r="J30" s="123">
        <v>1000</v>
      </c>
      <c r="K30" s="90"/>
      <c r="L30" s="90"/>
      <c r="M30" s="122"/>
      <c r="N30" s="138">
        <f t="shared" si="3"/>
        <v>75055.74</v>
      </c>
    </row>
    <row r="31" s="75" customFormat="1" customHeight="1" spans="1:14">
      <c r="A31" s="86">
        <f t="shared" si="2"/>
        <v>16</v>
      </c>
      <c r="B31" s="114" t="s">
        <v>209</v>
      </c>
      <c r="C31" s="115" t="s">
        <v>101</v>
      </c>
      <c r="D31" s="89"/>
      <c r="E31" s="90"/>
      <c r="F31" s="90"/>
      <c r="G31" s="90"/>
      <c r="H31" s="90"/>
      <c r="I31" s="122"/>
      <c r="J31" s="123">
        <v>1000</v>
      </c>
      <c r="K31" s="90"/>
      <c r="L31" s="90"/>
      <c r="M31" s="122"/>
      <c r="N31" s="138">
        <f t="shared" si="3"/>
        <v>74055.74</v>
      </c>
    </row>
    <row r="32" s="75" customFormat="1" customHeight="1" spans="1:14">
      <c r="A32" s="86">
        <f t="shared" si="2"/>
        <v>17</v>
      </c>
      <c r="B32" s="114" t="s">
        <v>209</v>
      </c>
      <c r="C32" s="115" t="s">
        <v>212</v>
      </c>
      <c r="D32" s="89"/>
      <c r="E32" s="90"/>
      <c r="F32" s="90"/>
      <c r="G32" s="90"/>
      <c r="H32" s="90"/>
      <c r="I32" s="122"/>
      <c r="J32" s="123">
        <v>1000</v>
      </c>
      <c r="K32" s="90"/>
      <c r="L32" s="90"/>
      <c r="M32" s="122"/>
      <c r="N32" s="138">
        <f t="shared" si="3"/>
        <v>73055.74</v>
      </c>
    </row>
    <row r="33" s="75" customFormat="1" customHeight="1" spans="1:14">
      <c r="A33" s="86">
        <f t="shared" si="2"/>
        <v>18</v>
      </c>
      <c r="B33" s="114" t="s">
        <v>209</v>
      </c>
      <c r="C33" s="115" t="s">
        <v>95</v>
      </c>
      <c r="D33" s="89"/>
      <c r="E33" s="90"/>
      <c r="F33" s="90"/>
      <c r="G33" s="90"/>
      <c r="H33" s="90"/>
      <c r="I33" s="122"/>
      <c r="J33" s="123">
        <v>1000</v>
      </c>
      <c r="K33" s="90"/>
      <c r="L33" s="90"/>
      <c r="M33" s="122"/>
      <c r="N33" s="138">
        <f t="shared" si="3"/>
        <v>72055.74</v>
      </c>
    </row>
    <row r="34" s="75" customFormat="1" customHeight="1" spans="1:14">
      <c r="A34" s="86">
        <f t="shared" si="2"/>
        <v>19</v>
      </c>
      <c r="B34" s="114" t="s">
        <v>209</v>
      </c>
      <c r="C34" s="115" t="s">
        <v>213</v>
      </c>
      <c r="D34" s="89"/>
      <c r="E34" s="90"/>
      <c r="F34" s="90"/>
      <c r="G34" s="90"/>
      <c r="H34" s="90"/>
      <c r="I34" s="122"/>
      <c r="J34" s="123">
        <v>1000</v>
      </c>
      <c r="K34" s="90"/>
      <c r="L34" s="90"/>
      <c r="M34" s="122"/>
      <c r="N34" s="138">
        <f t="shared" si="3"/>
        <v>71055.74</v>
      </c>
    </row>
    <row r="35" s="75" customFormat="1" customHeight="1" spans="1:14">
      <c r="A35" s="86">
        <f t="shared" si="2"/>
        <v>20</v>
      </c>
      <c r="B35" s="114" t="s">
        <v>209</v>
      </c>
      <c r="C35" s="115" t="s">
        <v>214</v>
      </c>
      <c r="D35" s="89"/>
      <c r="E35" s="90"/>
      <c r="F35" s="90"/>
      <c r="G35" s="90"/>
      <c r="H35" s="90"/>
      <c r="I35" s="122"/>
      <c r="J35" s="123">
        <v>1000</v>
      </c>
      <c r="K35" s="90"/>
      <c r="L35" s="90"/>
      <c r="M35" s="122"/>
      <c r="N35" s="138">
        <f t="shared" si="3"/>
        <v>70055.74</v>
      </c>
    </row>
    <row r="36" s="75" customFormat="1" customHeight="1" spans="1:14">
      <c r="A36" s="86">
        <f t="shared" si="2"/>
        <v>21</v>
      </c>
      <c r="B36" s="114" t="s">
        <v>209</v>
      </c>
      <c r="C36" s="115" t="s">
        <v>96</v>
      </c>
      <c r="D36" s="89"/>
      <c r="E36" s="90"/>
      <c r="F36" s="90"/>
      <c r="G36" s="90"/>
      <c r="H36" s="90"/>
      <c r="I36" s="122"/>
      <c r="J36" s="123">
        <v>1000</v>
      </c>
      <c r="K36" s="90"/>
      <c r="L36" s="90"/>
      <c r="M36" s="122"/>
      <c r="N36" s="138">
        <f t="shared" si="3"/>
        <v>69055.74</v>
      </c>
    </row>
    <row r="37" s="75" customFormat="1" customHeight="1" spans="1:14">
      <c r="A37" s="86">
        <f t="shared" si="2"/>
        <v>22</v>
      </c>
      <c r="B37" s="114" t="s">
        <v>209</v>
      </c>
      <c r="C37" s="115" t="s">
        <v>215</v>
      </c>
      <c r="D37" s="89"/>
      <c r="E37" s="90"/>
      <c r="F37" s="90"/>
      <c r="G37" s="90"/>
      <c r="H37" s="90"/>
      <c r="I37" s="122"/>
      <c r="J37" s="123">
        <v>1000</v>
      </c>
      <c r="K37" s="90"/>
      <c r="L37" s="90"/>
      <c r="M37" s="122"/>
      <c r="N37" s="138">
        <f t="shared" si="3"/>
        <v>68055.74</v>
      </c>
    </row>
    <row r="38" s="75" customFormat="1" customHeight="1" spans="1:14">
      <c r="A38" s="86">
        <f t="shared" si="2"/>
        <v>23</v>
      </c>
      <c r="B38" s="114" t="s">
        <v>209</v>
      </c>
      <c r="C38" s="115" t="s">
        <v>216</v>
      </c>
      <c r="D38" s="89"/>
      <c r="E38" s="90"/>
      <c r="F38" s="90"/>
      <c r="G38" s="90"/>
      <c r="H38" s="90"/>
      <c r="I38" s="122"/>
      <c r="J38" s="123">
        <v>1000</v>
      </c>
      <c r="K38" s="90"/>
      <c r="L38" s="90"/>
      <c r="M38" s="122"/>
      <c r="N38" s="138">
        <f t="shared" si="3"/>
        <v>67055.74</v>
      </c>
    </row>
    <row r="39" s="75" customFormat="1" customHeight="1" spans="1:14">
      <c r="A39" s="86">
        <f t="shared" si="2"/>
        <v>24</v>
      </c>
      <c r="B39" s="114" t="s">
        <v>209</v>
      </c>
      <c r="C39" s="115" t="s">
        <v>115</v>
      </c>
      <c r="D39" s="89"/>
      <c r="E39" s="90"/>
      <c r="F39" s="90"/>
      <c r="G39" s="90"/>
      <c r="H39" s="90"/>
      <c r="I39" s="122"/>
      <c r="J39" s="123">
        <v>1000</v>
      </c>
      <c r="K39" s="90"/>
      <c r="L39" s="90"/>
      <c r="M39" s="122"/>
      <c r="N39" s="138">
        <f t="shared" si="3"/>
        <v>66055.74</v>
      </c>
    </row>
    <row r="40" s="75" customFormat="1" customHeight="1" spans="1:14">
      <c r="A40" s="86">
        <f t="shared" si="2"/>
        <v>25</v>
      </c>
      <c r="B40" s="114" t="s">
        <v>209</v>
      </c>
      <c r="C40" s="115" t="s">
        <v>99</v>
      </c>
      <c r="D40" s="89"/>
      <c r="E40" s="90"/>
      <c r="F40" s="90"/>
      <c r="G40" s="90"/>
      <c r="H40" s="90"/>
      <c r="I40" s="122"/>
      <c r="J40" s="123">
        <v>1000</v>
      </c>
      <c r="K40" s="90"/>
      <c r="L40" s="90"/>
      <c r="M40" s="122"/>
      <c r="N40" s="138">
        <f t="shared" si="3"/>
        <v>65055.74</v>
      </c>
    </row>
    <row r="41" s="75" customFormat="1" customHeight="1" spans="1:14">
      <c r="A41" s="86">
        <f t="shared" si="2"/>
        <v>26</v>
      </c>
      <c r="B41" s="114" t="s">
        <v>209</v>
      </c>
      <c r="C41" s="115" t="s">
        <v>100</v>
      </c>
      <c r="D41" s="89"/>
      <c r="E41" s="90"/>
      <c r="F41" s="90"/>
      <c r="G41" s="90"/>
      <c r="H41" s="90"/>
      <c r="I41" s="122"/>
      <c r="J41" s="123">
        <v>1000</v>
      </c>
      <c r="K41" s="90"/>
      <c r="L41" s="90"/>
      <c r="M41" s="122"/>
      <c r="N41" s="138">
        <f t="shared" si="3"/>
        <v>64055.74</v>
      </c>
    </row>
    <row r="42" s="75" customFormat="1" customHeight="1" spans="1:14">
      <c r="A42" s="86">
        <f t="shared" si="2"/>
        <v>27</v>
      </c>
      <c r="B42" s="114" t="s">
        <v>209</v>
      </c>
      <c r="C42" s="115" t="s">
        <v>91</v>
      </c>
      <c r="D42" s="89"/>
      <c r="E42" s="90"/>
      <c r="F42" s="90"/>
      <c r="G42" s="90"/>
      <c r="H42" s="90"/>
      <c r="I42" s="122"/>
      <c r="J42" s="123">
        <v>1500</v>
      </c>
      <c r="K42" s="90"/>
      <c r="L42" s="90"/>
      <c r="M42" s="122"/>
      <c r="N42" s="138">
        <f t="shared" si="3"/>
        <v>62555.74</v>
      </c>
    </row>
    <row r="43" s="75" customFormat="1" customHeight="1" spans="1:14">
      <c r="A43" s="86">
        <f t="shared" si="2"/>
        <v>28</v>
      </c>
      <c r="B43" s="114" t="s">
        <v>209</v>
      </c>
      <c r="C43" s="115" t="s">
        <v>97</v>
      </c>
      <c r="D43" s="89"/>
      <c r="E43" s="90"/>
      <c r="F43" s="90"/>
      <c r="G43" s="90"/>
      <c r="H43" s="90"/>
      <c r="I43" s="122"/>
      <c r="J43" s="123">
        <v>1500</v>
      </c>
      <c r="K43" s="90"/>
      <c r="L43" s="90"/>
      <c r="M43" s="122"/>
      <c r="N43" s="138">
        <f t="shared" si="3"/>
        <v>61055.74</v>
      </c>
    </row>
    <row r="44" s="75" customFormat="1" customHeight="1" spans="1:14">
      <c r="A44" s="86">
        <f t="shared" si="2"/>
        <v>29</v>
      </c>
      <c r="B44" s="114" t="s">
        <v>136</v>
      </c>
      <c r="C44" s="115" t="s">
        <v>217</v>
      </c>
      <c r="D44" s="89"/>
      <c r="E44" s="90"/>
      <c r="F44" s="90"/>
      <c r="G44" s="90"/>
      <c r="H44" s="90"/>
      <c r="I44" s="122"/>
      <c r="J44" s="123">
        <v>1500</v>
      </c>
      <c r="K44" s="90"/>
      <c r="L44" s="90"/>
      <c r="M44" s="122"/>
      <c r="N44" s="138">
        <f t="shared" si="3"/>
        <v>59555.74</v>
      </c>
    </row>
    <row r="45" s="75" customFormat="1" customHeight="1" spans="1:14">
      <c r="A45" s="86">
        <f t="shared" si="2"/>
        <v>30</v>
      </c>
      <c r="B45" s="114" t="s">
        <v>136</v>
      </c>
      <c r="C45" s="115" t="s">
        <v>186</v>
      </c>
      <c r="D45" s="89"/>
      <c r="E45" s="90"/>
      <c r="F45" s="90"/>
      <c r="G45" s="90"/>
      <c r="H45" s="90"/>
      <c r="I45" s="122"/>
      <c r="J45" s="123">
        <v>1500</v>
      </c>
      <c r="K45" s="90"/>
      <c r="L45" s="90"/>
      <c r="M45" s="122"/>
      <c r="N45" s="138">
        <f t="shared" si="3"/>
        <v>58055.74</v>
      </c>
    </row>
    <row r="46" s="75" customFormat="1" customHeight="1" spans="1:14">
      <c r="A46" s="86">
        <f t="shared" si="2"/>
        <v>31</v>
      </c>
      <c r="B46" s="114" t="s">
        <v>136</v>
      </c>
      <c r="C46" s="115" t="s">
        <v>218</v>
      </c>
      <c r="D46" s="89"/>
      <c r="E46" s="90"/>
      <c r="F46" s="90"/>
      <c r="G46" s="90"/>
      <c r="H46" s="90"/>
      <c r="I46" s="122"/>
      <c r="J46" s="123">
        <v>1000</v>
      </c>
      <c r="K46" s="90"/>
      <c r="L46" s="90"/>
      <c r="M46" s="122"/>
      <c r="N46" s="138">
        <f t="shared" si="3"/>
        <v>57055.74</v>
      </c>
    </row>
    <row r="47" s="75" customFormat="1" customHeight="1" spans="1:14">
      <c r="A47" s="86">
        <f t="shared" si="2"/>
        <v>32</v>
      </c>
      <c r="B47" s="114" t="s">
        <v>136</v>
      </c>
      <c r="C47" s="115" t="s">
        <v>219</v>
      </c>
      <c r="D47" s="89"/>
      <c r="E47" s="90"/>
      <c r="F47" s="90"/>
      <c r="G47" s="90"/>
      <c r="H47" s="90"/>
      <c r="I47" s="122"/>
      <c r="J47" s="123">
        <v>1000</v>
      </c>
      <c r="K47" s="90"/>
      <c r="L47" s="90"/>
      <c r="M47" s="122"/>
      <c r="N47" s="138">
        <f t="shared" si="3"/>
        <v>56055.74</v>
      </c>
    </row>
    <row r="48" s="75" customFormat="1" customHeight="1" spans="1:14">
      <c r="A48" s="86">
        <f t="shared" si="2"/>
        <v>33</v>
      </c>
      <c r="B48" s="114" t="s">
        <v>136</v>
      </c>
      <c r="C48" s="115" t="s">
        <v>220</v>
      </c>
      <c r="D48" s="89"/>
      <c r="E48" s="90"/>
      <c r="F48" s="90"/>
      <c r="G48" s="90"/>
      <c r="H48" s="90"/>
      <c r="I48" s="122"/>
      <c r="J48" s="123">
        <v>1000</v>
      </c>
      <c r="K48" s="90"/>
      <c r="L48" s="90"/>
      <c r="M48" s="122"/>
      <c r="N48" s="138">
        <f t="shared" si="3"/>
        <v>55055.74</v>
      </c>
    </row>
    <row r="49" s="75" customFormat="1" customHeight="1" spans="1:14">
      <c r="A49" s="86">
        <f t="shared" si="2"/>
        <v>34</v>
      </c>
      <c r="B49" s="114" t="s">
        <v>136</v>
      </c>
      <c r="C49" s="115" t="s">
        <v>221</v>
      </c>
      <c r="D49" s="89"/>
      <c r="E49" s="90"/>
      <c r="F49" s="90"/>
      <c r="G49" s="90"/>
      <c r="H49" s="90"/>
      <c r="I49" s="122"/>
      <c r="J49" s="123">
        <v>1000</v>
      </c>
      <c r="K49" s="90"/>
      <c r="L49" s="90"/>
      <c r="M49" s="122"/>
      <c r="N49" s="138">
        <f t="shared" si="3"/>
        <v>54055.74</v>
      </c>
    </row>
    <row r="50" s="75" customFormat="1" customHeight="1" spans="1:14">
      <c r="A50" s="86">
        <f t="shared" si="2"/>
        <v>35</v>
      </c>
      <c r="B50" s="114" t="s">
        <v>136</v>
      </c>
      <c r="C50" s="115" t="s">
        <v>222</v>
      </c>
      <c r="D50" s="89"/>
      <c r="E50" s="90"/>
      <c r="F50" s="90"/>
      <c r="G50" s="90"/>
      <c r="H50" s="90"/>
      <c r="I50" s="122"/>
      <c r="J50" s="123">
        <v>1000</v>
      </c>
      <c r="K50" s="90"/>
      <c r="L50" s="90"/>
      <c r="M50" s="122"/>
      <c r="N50" s="138">
        <f t="shared" si="3"/>
        <v>53055.74</v>
      </c>
    </row>
    <row r="51" s="75" customFormat="1" customHeight="1" spans="1:14">
      <c r="A51" s="86">
        <f t="shared" si="2"/>
        <v>36</v>
      </c>
      <c r="B51" s="114" t="s">
        <v>136</v>
      </c>
      <c r="C51" s="115" t="s">
        <v>223</v>
      </c>
      <c r="D51" s="89"/>
      <c r="E51" s="90"/>
      <c r="F51" s="90"/>
      <c r="G51" s="90"/>
      <c r="H51" s="90"/>
      <c r="I51" s="122"/>
      <c r="J51" s="123">
        <v>1000</v>
      </c>
      <c r="K51" s="90"/>
      <c r="L51" s="90"/>
      <c r="M51" s="122"/>
      <c r="N51" s="138">
        <f t="shared" si="3"/>
        <v>52055.74</v>
      </c>
    </row>
    <row r="52" s="75" customFormat="1" customHeight="1" spans="1:14">
      <c r="A52" s="86">
        <f t="shared" si="2"/>
        <v>37</v>
      </c>
      <c r="B52" s="114" t="s">
        <v>136</v>
      </c>
      <c r="C52" s="115" t="s">
        <v>224</v>
      </c>
      <c r="D52" s="89"/>
      <c r="E52" s="90"/>
      <c r="F52" s="90"/>
      <c r="G52" s="90"/>
      <c r="H52" s="90"/>
      <c r="I52" s="122"/>
      <c r="J52" s="123">
        <v>1000</v>
      </c>
      <c r="K52" s="90"/>
      <c r="L52" s="90"/>
      <c r="M52" s="122"/>
      <c r="N52" s="138">
        <f t="shared" si="3"/>
        <v>51055.74</v>
      </c>
    </row>
    <row r="53" s="75" customFormat="1" customHeight="1" spans="1:14">
      <c r="A53" s="86">
        <f t="shared" si="2"/>
        <v>38</v>
      </c>
      <c r="B53" s="114" t="s">
        <v>136</v>
      </c>
      <c r="C53" s="115" t="s">
        <v>225</v>
      </c>
      <c r="D53" s="89"/>
      <c r="E53" s="90"/>
      <c r="F53" s="90"/>
      <c r="G53" s="90"/>
      <c r="H53" s="90"/>
      <c r="I53" s="122"/>
      <c r="J53" s="123">
        <v>1000</v>
      </c>
      <c r="K53" s="90"/>
      <c r="L53" s="90"/>
      <c r="M53" s="122"/>
      <c r="N53" s="138">
        <f t="shared" si="3"/>
        <v>50055.74</v>
      </c>
    </row>
    <row r="54" s="75" customFormat="1" customHeight="1" spans="1:14">
      <c r="A54" s="86">
        <f t="shared" si="2"/>
        <v>39</v>
      </c>
      <c r="B54" s="114" t="s">
        <v>136</v>
      </c>
      <c r="C54" s="115" t="s">
        <v>226</v>
      </c>
      <c r="D54" s="89"/>
      <c r="E54" s="90"/>
      <c r="F54" s="90"/>
      <c r="G54" s="90"/>
      <c r="H54" s="90"/>
      <c r="I54" s="122"/>
      <c r="J54" s="123">
        <v>1000</v>
      </c>
      <c r="K54" s="90"/>
      <c r="L54" s="90"/>
      <c r="M54" s="122"/>
      <c r="N54" s="138">
        <f t="shared" si="3"/>
        <v>49055.74</v>
      </c>
    </row>
    <row r="55" s="75" customFormat="1" customHeight="1" spans="1:14">
      <c r="A55" s="86">
        <f t="shared" si="2"/>
        <v>40</v>
      </c>
      <c r="B55" s="114" t="s">
        <v>136</v>
      </c>
      <c r="C55" s="115" t="s">
        <v>227</v>
      </c>
      <c r="D55" s="89"/>
      <c r="E55" s="90"/>
      <c r="F55" s="90"/>
      <c r="G55" s="90"/>
      <c r="H55" s="90"/>
      <c r="I55" s="122"/>
      <c r="J55" s="123">
        <v>1000</v>
      </c>
      <c r="K55" s="90"/>
      <c r="L55" s="90"/>
      <c r="M55" s="122"/>
      <c r="N55" s="138">
        <f t="shared" si="3"/>
        <v>48055.74</v>
      </c>
    </row>
    <row r="56" s="75" customFormat="1" customHeight="1" spans="1:14">
      <c r="A56" s="86">
        <f t="shared" si="2"/>
        <v>41</v>
      </c>
      <c r="B56" s="114" t="s">
        <v>136</v>
      </c>
      <c r="C56" s="115" t="s">
        <v>228</v>
      </c>
      <c r="D56" s="89"/>
      <c r="E56" s="90"/>
      <c r="F56" s="90"/>
      <c r="G56" s="90"/>
      <c r="H56" s="90"/>
      <c r="I56" s="122"/>
      <c r="J56" s="123">
        <v>1000</v>
      </c>
      <c r="K56" s="90"/>
      <c r="L56" s="90"/>
      <c r="M56" s="122"/>
      <c r="N56" s="138">
        <f t="shared" si="3"/>
        <v>47055.74</v>
      </c>
    </row>
    <row r="57" s="75" customFormat="1" customHeight="1" spans="1:14">
      <c r="A57" s="86">
        <f t="shared" si="2"/>
        <v>42</v>
      </c>
      <c r="B57" s="114" t="s">
        <v>136</v>
      </c>
      <c r="C57" s="115" t="s">
        <v>229</v>
      </c>
      <c r="D57" s="89"/>
      <c r="E57" s="90"/>
      <c r="F57" s="90"/>
      <c r="G57" s="90"/>
      <c r="H57" s="90"/>
      <c r="I57" s="122"/>
      <c r="J57" s="123">
        <v>1000</v>
      </c>
      <c r="K57" s="90"/>
      <c r="L57" s="90"/>
      <c r="M57" s="122"/>
      <c r="N57" s="138">
        <f t="shared" si="3"/>
        <v>46055.74</v>
      </c>
    </row>
    <row r="58" s="75" customFormat="1" customHeight="1" spans="1:14">
      <c r="A58" s="86">
        <f t="shared" si="2"/>
        <v>43</v>
      </c>
      <c r="B58" s="114" t="s">
        <v>136</v>
      </c>
      <c r="C58" s="115" t="s">
        <v>230</v>
      </c>
      <c r="D58" s="89"/>
      <c r="E58" s="90"/>
      <c r="F58" s="90"/>
      <c r="G58" s="90"/>
      <c r="H58" s="90"/>
      <c r="I58" s="122"/>
      <c r="J58" s="123">
        <v>1000</v>
      </c>
      <c r="K58" s="90"/>
      <c r="L58" s="90"/>
      <c r="M58" s="122"/>
      <c r="N58" s="138">
        <f t="shared" si="3"/>
        <v>45055.74</v>
      </c>
    </row>
    <row r="59" s="75" customFormat="1" customHeight="1" spans="1:14">
      <c r="A59" s="86">
        <f t="shared" si="2"/>
        <v>44</v>
      </c>
      <c r="B59" s="114" t="s">
        <v>136</v>
      </c>
      <c r="C59" s="115" t="s">
        <v>231</v>
      </c>
      <c r="D59" s="89"/>
      <c r="E59" s="90"/>
      <c r="F59" s="90"/>
      <c r="G59" s="90"/>
      <c r="H59" s="90"/>
      <c r="I59" s="122"/>
      <c r="J59" s="123">
        <v>1000</v>
      </c>
      <c r="K59" s="90"/>
      <c r="L59" s="90"/>
      <c r="M59" s="122"/>
      <c r="N59" s="138">
        <f t="shared" si="3"/>
        <v>44055.74</v>
      </c>
    </row>
    <row r="60" s="75" customFormat="1" customHeight="1" spans="1:14">
      <c r="A60" s="86">
        <f t="shared" si="2"/>
        <v>45</v>
      </c>
      <c r="B60" s="114" t="s">
        <v>136</v>
      </c>
      <c r="C60" s="115" t="s">
        <v>232</v>
      </c>
      <c r="D60" s="89"/>
      <c r="E60" s="90"/>
      <c r="F60" s="90"/>
      <c r="G60" s="90"/>
      <c r="H60" s="90"/>
      <c r="I60" s="122"/>
      <c r="J60" s="123">
        <v>1000</v>
      </c>
      <c r="K60" s="90"/>
      <c r="L60" s="90"/>
      <c r="M60" s="122"/>
      <c r="N60" s="138">
        <f t="shared" si="3"/>
        <v>43055.74</v>
      </c>
    </row>
    <row r="61" s="75" customFormat="1" customHeight="1" spans="1:14">
      <c r="A61" s="86">
        <f t="shared" si="2"/>
        <v>46</v>
      </c>
      <c r="B61" s="114" t="s">
        <v>136</v>
      </c>
      <c r="C61" s="115" t="s">
        <v>233</v>
      </c>
      <c r="D61" s="89"/>
      <c r="E61" s="90"/>
      <c r="F61" s="90"/>
      <c r="G61" s="90"/>
      <c r="H61" s="90"/>
      <c r="I61" s="122"/>
      <c r="J61" s="123">
        <v>1000</v>
      </c>
      <c r="K61" s="90"/>
      <c r="L61" s="90"/>
      <c r="M61" s="122"/>
      <c r="N61" s="138">
        <f t="shared" si="3"/>
        <v>42055.74</v>
      </c>
    </row>
    <row r="62" s="75" customFormat="1" customHeight="1" spans="1:14">
      <c r="A62" s="86">
        <f t="shared" si="2"/>
        <v>47</v>
      </c>
      <c r="B62" s="114" t="s">
        <v>136</v>
      </c>
      <c r="C62" s="115" t="s">
        <v>234</v>
      </c>
      <c r="D62" s="89"/>
      <c r="E62" s="90"/>
      <c r="F62" s="90"/>
      <c r="G62" s="90"/>
      <c r="H62" s="90"/>
      <c r="I62" s="122"/>
      <c r="J62" s="123">
        <v>1000</v>
      </c>
      <c r="K62" s="90"/>
      <c r="L62" s="90"/>
      <c r="M62" s="122"/>
      <c r="N62" s="138">
        <f t="shared" si="3"/>
        <v>41055.74</v>
      </c>
    </row>
    <row r="63" s="75" customFormat="1" customHeight="1" spans="1:14">
      <c r="A63" s="86">
        <f t="shared" si="2"/>
        <v>48</v>
      </c>
      <c r="B63" s="114" t="s">
        <v>136</v>
      </c>
      <c r="C63" s="115" t="s">
        <v>235</v>
      </c>
      <c r="D63" s="89"/>
      <c r="E63" s="90"/>
      <c r="F63" s="90"/>
      <c r="G63" s="90"/>
      <c r="H63" s="90"/>
      <c r="I63" s="122"/>
      <c r="J63" s="123">
        <v>1000</v>
      </c>
      <c r="K63" s="90"/>
      <c r="L63" s="90"/>
      <c r="M63" s="122"/>
      <c r="N63" s="138">
        <f t="shared" si="3"/>
        <v>40055.74</v>
      </c>
    </row>
    <row r="64" s="75" customFormat="1" customHeight="1" spans="1:14">
      <c r="A64" s="86">
        <f t="shared" si="2"/>
        <v>49</v>
      </c>
      <c r="B64" s="114" t="s">
        <v>236</v>
      </c>
      <c r="C64" s="115" t="s">
        <v>237</v>
      </c>
      <c r="D64" s="89">
        <v>1000</v>
      </c>
      <c r="E64" s="90"/>
      <c r="F64" s="90"/>
      <c r="G64" s="90"/>
      <c r="H64" s="90"/>
      <c r="I64" s="122"/>
      <c r="J64" s="123"/>
      <c r="K64" s="90"/>
      <c r="L64" s="90"/>
      <c r="M64" s="122"/>
      <c r="N64" s="138">
        <f t="shared" si="3"/>
        <v>41055.74</v>
      </c>
    </row>
    <row r="65" s="75" customFormat="1" customHeight="1" spans="1:14">
      <c r="A65" s="86">
        <f t="shared" si="2"/>
        <v>50</v>
      </c>
      <c r="B65" s="114" t="s">
        <v>236</v>
      </c>
      <c r="C65" s="93" t="s">
        <v>238</v>
      </c>
      <c r="D65" s="89">
        <v>1500</v>
      </c>
      <c r="E65" s="90"/>
      <c r="F65" s="90"/>
      <c r="G65" s="90"/>
      <c r="H65" s="90"/>
      <c r="I65" s="122"/>
      <c r="J65" s="123"/>
      <c r="K65" s="90"/>
      <c r="L65" s="90"/>
      <c r="M65" s="122"/>
      <c r="N65" s="138">
        <f t="shared" si="3"/>
        <v>42555.74</v>
      </c>
    </row>
    <row r="66" s="75" customFormat="1" customHeight="1" spans="1:14">
      <c r="A66" s="88"/>
      <c r="B66" s="96"/>
      <c r="C66" s="139" t="s">
        <v>20</v>
      </c>
      <c r="D66" s="98">
        <f>SUM(D16:D65)</f>
        <v>2500</v>
      </c>
      <c r="E66" s="99">
        <f t="shared" ref="D66:M66" si="4">SUM(E16:E16)</f>
        <v>0</v>
      </c>
      <c r="F66" s="99">
        <f t="shared" si="4"/>
        <v>0</v>
      </c>
      <c r="G66" s="99">
        <f t="shared" si="4"/>
        <v>0</v>
      </c>
      <c r="H66" s="99">
        <f t="shared" si="4"/>
        <v>0</v>
      </c>
      <c r="I66" s="129">
        <f t="shared" si="4"/>
        <v>0</v>
      </c>
      <c r="J66" s="98">
        <f>SUM(J16:J65)</f>
        <v>50000</v>
      </c>
      <c r="K66" s="99">
        <f t="shared" si="4"/>
        <v>0</v>
      </c>
      <c r="L66" s="99">
        <f t="shared" si="4"/>
        <v>0</v>
      </c>
      <c r="M66" s="129">
        <f>SUM(M16:M65)</f>
        <v>4</v>
      </c>
      <c r="N66" s="130">
        <f>N15+SUM(D66:I66)-SUM(J66:M66)</f>
        <v>42555.74</v>
      </c>
    </row>
    <row r="67" s="75" customFormat="1" customHeight="1" spans="1:14">
      <c r="A67" s="100"/>
      <c r="B67" s="100"/>
      <c r="C67" s="140" t="s">
        <v>27</v>
      </c>
      <c r="D67" s="141">
        <f t="shared" ref="D67:N67" si="5">D66</f>
        <v>2500</v>
      </c>
      <c r="E67" s="142">
        <f t="shared" si="5"/>
        <v>0</v>
      </c>
      <c r="F67" s="142">
        <f t="shared" si="5"/>
        <v>0</v>
      </c>
      <c r="G67" s="142">
        <f t="shared" si="5"/>
        <v>0</v>
      </c>
      <c r="H67" s="142">
        <f t="shared" si="5"/>
        <v>0</v>
      </c>
      <c r="I67" s="133">
        <f t="shared" si="5"/>
        <v>0</v>
      </c>
      <c r="J67" s="102">
        <f t="shared" si="5"/>
        <v>50000</v>
      </c>
      <c r="K67" s="153">
        <f t="shared" si="5"/>
        <v>0</v>
      </c>
      <c r="L67" s="153">
        <f t="shared" si="5"/>
        <v>0</v>
      </c>
      <c r="M67" s="154">
        <f t="shared" si="5"/>
        <v>4</v>
      </c>
      <c r="N67" s="133">
        <f t="shared" si="5"/>
        <v>42555.74</v>
      </c>
    </row>
    <row r="68" s="75" customFormat="1" customHeight="1" spans="1:14">
      <c r="A68" s="104"/>
      <c r="B68" s="104"/>
      <c r="C68" s="105" t="s">
        <v>239</v>
      </c>
      <c r="D68" s="143">
        <f t="shared" ref="D68:M68" si="6">D67+D9</f>
        <v>795049</v>
      </c>
      <c r="E68" s="144">
        <f t="shared" si="6"/>
        <v>42408.91</v>
      </c>
      <c r="F68" s="144">
        <f t="shared" si="6"/>
        <v>0</v>
      </c>
      <c r="G68" s="144">
        <f t="shared" si="6"/>
        <v>0</v>
      </c>
      <c r="H68" s="144">
        <f t="shared" si="6"/>
        <v>0</v>
      </c>
      <c r="I68" s="155">
        <f t="shared" si="6"/>
        <v>343.71</v>
      </c>
      <c r="J68" s="156">
        <f t="shared" si="6"/>
        <v>782250</v>
      </c>
      <c r="K68" s="156">
        <f t="shared" si="6"/>
        <v>0</v>
      </c>
      <c r="L68" s="156">
        <f t="shared" si="6"/>
        <v>0</v>
      </c>
      <c r="M68" s="157">
        <f t="shared" si="6"/>
        <v>12995.88</v>
      </c>
      <c r="N68" s="158">
        <f>SUM(D68:I68)-SUM(J68:M68)</f>
        <v>42555.74</v>
      </c>
    </row>
    <row r="69" s="3" customFormat="1" spans="1:14">
      <c r="A69" s="108"/>
      <c r="B69" s="75"/>
      <c r="C69" s="75"/>
      <c r="D69" s="108"/>
      <c r="E69" s="108"/>
      <c r="F69" s="108"/>
      <c r="G69" s="108"/>
      <c r="H69" s="108"/>
      <c r="I69" s="108"/>
      <c r="J69" s="108"/>
      <c r="K69" s="75"/>
      <c r="L69" s="75"/>
      <c r="M69" s="75"/>
      <c r="N69" s="75"/>
    </row>
    <row r="70" s="1" customFormat="1" ht="18.75" spans="1:10">
      <c r="A70" s="5" t="s">
        <v>142</v>
      </c>
      <c r="B70" s="5"/>
      <c r="C70" s="5"/>
      <c r="D70" s="5"/>
      <c r="E70" s="5"/>
      <c r="F70" s="5"/>
      <c r="G70" s="5"/>
      <c r="H70" s="5"/>
      <c r="I70" s="5"/>
      <c r="J70" s="5"/>
    </row>
    <row r="71" s="1" customFormat="1" ht="19.5" spans="1:10">
      <c r="A71" s="5" t="s">
        <v>199</v>
      </c>
      <c r="B71" s="5"/>
      <c r="C71" s="5"/>
      <c r="D71" s="5"/>
      <c r="E71" s="5"/>
      <c r="F71" s="5"/>
      <c r="G71" s="5"/>
      <c r="H71" s="5"/>
      <c r="I71" s="5"/>
      <c r="J71" s="5"/>
    </row>
    <row r="72" s="74" customFormat="1" ht="15.75" customHeight="1" spans="1:14">
      <c r="A72" s="77"/>
      <c r="B72" s="78" t="s">
        <v>2</v>
      </c>
      <c r="C72" s="78" t="s">
        <v>3</v>
      </c>
      <c r="D72" s="79" t="s">
        <v>4</v>
      </c>
      <c r="E72" s="80"/>
      <c r="F72" s="80"/>
      <c r="G72" s="80"/>
      <c r="H72" s="80"/>
      <c r="I72" s="116"/>
      <c r="J72" s="79" t="s">
        <v>5</v>
      </c>
      <c r="K72" s="80"/>
      <c r="L72" s="80"/>
      <c r="M72" s="117"/>
      <c r="N72" s="118" t="s">
        <v>6</v>
      </c>
    </row>
    <row r="73" s="74" customFormat="1" ht="15" spans="1:14">
      <c r="A73" s="81"/>
      <c r="B73" s="82"/>
      <c r="C73" s="83"/>
      <c r="D73" s="84" t="s">
        <v>7</v>
      </c>
      <c r="E73" s="85" t="s">
        <v>8</v>
      </c>
      <c r="F73" s="85" t="s">
        <v>9</v>
      </c>
      <c r="G73" s="85" t="s">
        <v>10</v>
      </c>
      <c r="H73" s="85" t="s">
        <v>11</v>
      </c>
      <c r="I73" s="119" t="s">
        <v>12</v>
      </c>
      <c r="J73" s="84" t="s">
        <v>13</v>
      </c>
      <c r="K73" s="85" t="s">
        <v>14</v>
      </c>
      <c r="L73" s="85" t="s">
        <v>15</v>
      </c>
      <c r="M73" s="120" t="s">
        <v>16</v>
      </c>
      <c r="N73" s="121"/>
    </row>
    <row r="74" s="75" customFormat="1" customHeight="1" spans="1:14">
      <c r="A74" s="86"/>
      <c r="B74" s="87"/>
      <c r="C74" s="88" t="s">
        <v>24</v>
      </c>
      <c r="D74" s="89"/>
      <c r="E74" s="90"/>
      <c r="F74" s="90"/>
      <c r="G74" s="90"/>
      <c r="H74" s="90"/>
      <c r="I74" s="122"/>
      <c r="J74" s="123"/>
      <c r="K74" s="90"/>
      <c r="L74" s="90"/>
      <c r="M74" s="122"/>
      <c r="N74" s="124">
        <f>N68</f>
        <v>42555.74</v>
      </c>
    </row>
    <row r="75" s="75" customFormat="1" customHeight="1" spans="1:14">
      <c r="A75" s="109">
        <v>1</v>
      </c>
      <c r="B75" s="110"/>
      <c r="C75" s="145" t="s">
        <v>134</v>
      </c>
      <c r="D75" s="112"/>
      <c r="E75" s="113"/>
      <c r="F75" s="113"/>
      <c r="G75" s="113"/>
      <c r="H75" s="113"/>
      <c r="I75" s="136"/>
      <c r="J75" s="137"/>
      <c r="K75" s="113"/>
      <c r="L75" s="113"/>
      <c r="M75" s="136"/>
      <c r="N75" s="138">
        <f>N74+SUM(D75:I75)-SUM(J75:M75)</f>
        <v>42555.74</v>
      </c>
    </row>
    <row r="76" s="75" customFormat="1" customHeight="1" spans="1:14">
      <c r="A76" s="88"/>
      <c r="B76" s="96"/>
      <c r="C76" s="97" t="s">
        <v>20</v>
      </c>
      <c r="D76" s="98">
        <f t="shared" ref="D76:M76" si="7">SUM(D75:D75)</f>
        <v>0</v>
      </c>
      <c r="E76" s="99">
        <f t="shared" si="7"/>
        <v>0</v>
      </c>
      <c r="F76" s="99">
        <f t="shared" si="7"/>
        <v>0</v>
      </c>
      <c r="G76" s="99">
        <f t="shared" si="7"/>
        <v>0</v>
      </c>
      <c r="H76" s="99">
        <f t="shared" si="7"/>
        <v>0</v>
      </c>
      <c r="I76" s="99">
        <f t="shared" si="7"/>
        <v>0</v>
      </c>
      <c r="J76" s="98">
        <f t="shared" si="7"/>
        <v>0</v>
      </c>
      <c r="K76" s="99">
        <f t="shared" si="7"/>
        <v>0</v>
      </c>
      <c r="L76" s="99">
        <f t="shared" si="7"/>
        <v>0</v>
      </c>
      <c r="M76" s="129">
        <f t="shared" si="7"/>
        <v>0</v>
      </c>
      <c r="N76" s="130">
        <f>N74+SUM(D76:I76)-SUM(J76:M76)</f>
        <v>42555.74</v>
      </c>
    </row>
    <row r="77" s="75" customFormat="1" customHeight="1" spans="1:14">
      <c r="A77" s="100"/>
      <c r="B77" s="100"/>
      <c r="C77" s="146" t="s">
        <v>32</v>
      </c>
      <c r="D77" s="141">
        <f t="shared" ref="D77:N77" si="8">D76</f>
        <v>0</v>
      </c>
      <c r="E77" s="142">
        <f t="shared" si="8"/>
        <v>0</v>
      </c>
      <c r="F77" s="142">
        <f t="shared" si="8"/>
        <v>0</v>
      </c>
      <c r="G77" s="142">
        <f t="shared" si="8"/>
        <v>0</v>
      </c>
      <c r="H77" s="142">
        <f t="shared" si="8"/>
        <v>0</v>
      </c>
      <c r="I77" s="133">
        <f t="shared" si="8"/>
        <v>0</v>
      </c>
      <c r="J77" s="141">
        <f t="shared" si="8"/>
        <v>0</v>
      </c>
      <c r="K77" s="142">
        <f t="shared" si="8"/>
        <v>0</v>
      </c>
      <c r="L77" s="142">
        <f t="shared" si="8"/>
        <v>0</v>
      </c>
      <c r="M77" s="133">
        <f t="shared" si="8"/>
        <v>0</v>
      </c>
      <c r="N77" s="133">
        <f t="shared" si="8"/>
        <v>42555.74</v>
      </c>
    </row>
    <row r="78" s="75" customFormat="1" customHeight="1" spans="1:14">
      <c r="A78" s="104"/>
      <c r="B78" s="104"/>
      <c r="C78" s="105" t="s">
        <v>240</v>
      </c>
      <c r="D78" s="143">
        <f t="shared" ref="D78:M78" si="9">D77+D68</f>
        <v>795049</v>
      </c>
      <c r="E78" s="144">
        <f t="shared" si="9"/>
        <v>42408.91</v>
      </c>
      <c r="F78" s="144">
        <f t="shared" si="9"/>
        <v>0</v>
      </c>
      <c r="G78" s="144">
        <f t="shared" si="9"/>
        <v>0</v>
      </c>
      <c r="H78" s="144">
        <f t="shared" si="9"/>
        <v>0</v>
      </c>
      <c r="I78" s="155">
        <f t="shared" si="9"/>
        <v>343.71</v>
      </c>
      <c r="J78" s="143">
        <f t="shared" si="9"/>
        <v>782250</v>
      </c>
      <c r="K78" s="144">
        <f t="shared" si="9"/>
        <v>0</v>
      </c>
      <c r="L78" s="144">
        <f t="shared" si="9"/>
        <v>0</v>
      </c>
      <c r="M78" s="155">
        <f t="shared" si="9"/>
        <v>12995.88</v>
      </c>
      <c r="N78" s="135">
        <f>SUM(D78:I78)-SUM(J78:M78)</f>
        <v>42555.74</v>
      </c>
    </row>
    <row r="79" s="3" customFormat="1" spans="1:14">
      <c r="A79" s="108"/>
      <c r="B79" s="75"/>
      <c r="C79" s="75"/>
      <c r="D79" s="108"/>
      <c r="E79" s="108"/>
      <c r="F79" s="108"/>
      <c r="G79" s="108"/>
      <c r="H79" s="108"/>
      <c r="I79" s="108"/>
      <c r="J79" s="108"/>
      <c r="K79" s="75"/>
      <c r="L79" s="75"/>
      <c r="M79" s="75"/>
      <c r="N79" s="75"/>
    </row>
    <row r="80" s="1" customFormat="1" ht="18.75" spans="1:10">
      <c r="A80" s="5" t="s">
        <v>143</v>
      </c>
      <c r="B80" s="5"/>
      <c r="C80" s="5"/>
      <c r="D80" s="5"/>
      <c r="E80" s="5"/>
      <c r="F80" s="5"/>
      <c r="G80" s="5"/>
      <c r="H80" s="5"/>
      <c r="I80" s="5"/>
      <c r="J80" s="5"/>
    </row>
    <row r="81" s="1" customFormat="1" ht="19.5" spans="1:10">
      <c r="A81" s="5" t="s">
        <v>199</v>
      </c>
      <c r="B81" s="5"/>
      <c r="C81" s="5"/>
      <c r="D81" s="5"/>
      <c r="E81" s="5"/>
      <c r="F81" s="5"/>
      <c r="G81" s="5"/>
      <c r="H81" s="5"/>
      <c r="I81" s="5"/>
      <c r="J81" s="5"/>
    </row>
    <row r="82" s="74" customFormat="1" ht="15.75" customHeight="1" spans="1:14">
      <c r="A82" s="77"/>
      <c r="B82" s="78" t="s">
        <v>2</v>
      </c>
      <c r="C82" s="78" t="s">
        <v>3</v>
      </c>
      <c r="D82" s="79" t="s">
        <v>4</v>
      </c>
      <c r="E82" s="80"/>
      <c r="F82" s="80"/>
      <c r="G82" s="80"/>
      <c r="H82" s="80"/>
      <c r="I82" s="116"/>
      <c r="J82" s="79" t="s">
        <v>5</v>
      </c>
      <c r="K82" s="80"/>
      <c r="L82" s="80"/>
      <c r="M82" s="117"/>
      <c r="N82" s="118" t="s">
        <v>6</v>
      </c>
    </row>
    <row r="83" s="74" customFormat="1" ht="15" spans="1:14">
      <c r="A83" s="81"/>
      <c r="B83" s="82"/>
      <c r="C83" s="82"/>
      <c r="D83" s="84" t="s">
        <v>7</v>
      </c>
      <c r="E83" s="85" t="s">
        <v>8</v>
      </c>
      <c r="F83" s="85" t="s">
        <v>9</v>
      </c>
      <c r="G83" s="85" t="s">
        <v>10</v>
      </c>
      <c r="H83" s="85" t="s">
        <v>11</v>
      </c>
      <c r="I83" s="119" t="s">
        <v>12</v>
      </c>
      <c r="J83" s="84" t="s">
        <v>13</v>
      </c>
      <c r="K83" s="85" t="s">
        <v>14</v>
      </c>
      <c r="L83" s="85" t="s">
        <v>15</v>
      </c>
      <c r="M83" s="120" t="s">
        <v>16</v>
      </c>
      <c r="N83" s="121"/>
    </row>
    <row r="84" s="75" customFormat="1" customHeight="1" spans="1:14">
      <c r="A84" s="86"/>
      <c r="B84" s="147"/>
      <c r="C84" s="88" t="s">
        <v>24</v>
      </c>
      <c r="D84" s="123"/>
      <c r="E84" s="90"/>
      <c r="F84" s="90"/>
      <c r="G84" s="90"/>
      <c r="H84" s="90"/>
      <c r="I84" s="122"/>
      <c r="J84" s="123"/>
      <c r="K84" s="90"/>
      <c r="L84" s="90"/>
      <c r="M84" s="122"/>
      <c r="N84" s="124">
        <f>N77</f>
        <v>42555.74</v>
      </c>
    </row>
    <row r="85" s="75" customFormat="1" customHeight="1" spans="1:14">
      <c r="A85" s="109">
        <v>1</v>
      </c>
      <c r="B85" s="148"/>
      <c r="C85" s="149" t="s">
        <v>134</v>
      </c>
      <c r="D85" s="137"/>
      <c r="E85" s="113"/>
      <c r="F85" s="113"/>
      <c r="G85" s="113"/>
      <c r="H85" s="113"/>
      <c r="I85" s="136"/>
      <c r="J85" s="137"/>
      <c r="K85" s="113"/>
      <c r="L85" s="113"/>
      <c r="M85" s="136"/>
      <c r="N85" s="138">
        <f>N84+SUM(D85:I85)-SUM(J85:M85)</f>
        <v>42555.74</v>
      </c>
    </row>
    <row r="86" s="75" customFormat="1" customHeight="1" spans="1:14">
      <c r="A86" s="88"/>
      <c r="B86" s="96"/>
      <c r="C86" s="150" t="s">
        <v>20</v>
      </c>
      <c r="D86" s="98">
        <f t="shared" ref="D86:M86" si="10">SUM(D85:D85)</f>
        <v>0</v>
      </c>
      <c r="E86" s="99">
        <f t="shared" si="10"/>
        <v>0</v>
      </c>
      <c r="F86" s="99">
        <f t="shared" si="10"/>
        <v>0</v>
      </c>
      <c r="G86" s="99">
        <f t="shared" si="10"/>
        <v>0</v>
      </c>
      <c r="H86" s="99">
        <f t="shared" si="10"/>
        <v>0</v>
      </c>
      <c r="I86" s="129">
        <f t="shared" si="10"/>
        <v>0</v>
      </c>
      <c r="J86" s="98">
        <f t="shared" si="10"/>
        <v>0</v>
      </c>
      <c r="K86" s="99">
        <f t="shared" si="10"/>
        <v>0</v>
      </c>
      <c r="L86" s="99">
        <f t="shared" si="10"/>
        <v>0</v>
      </c>
      <c r="M86" s="129">
        <f t="shared" si="10"/>
        <v>0</v>
      </c>
      <c r="N86" s="130">
        <f>N84+SUM(D86:I86)-SUM(J86:M86)</f>
        <v>42555.74</v>
      </c>
    </row>
    <row r="87" s="75" customFormat="1" customHeight="1" spans="1:14">
      <c r="A87" s="100"/>
      <c r="B87" s="100"/>
      <c r="C87" s="146" t="s">
        <v>36</v>
      </c>
      <c r="D87" s="141">
        <f t="shared" ref="D87:N87" si="11">D86</f>
        <v>0</v>
      </c>
      <c r="E87" s="142">
        <f t="shared" si="11"/>
        <v>0</v>
      </c>
      <c r="F87" s="142">
        <f t="shared" si="11"/>
        <v>0</v>
      </c>
      <c r="G87" s="142">
        <f t="shared" si="11"/>
        <v>0</v>
      </c>
      <c r="H87" s="142">
        <f t="shared" si="11"/>
        <v>0</v>
      </c>
      <c r="I87" s="133">
        <f t="shared" si="11"/>
        <v>0</v>
      </c>
      <c r="J87" s="141">
        <f t="shared" si="11"/>
        <v>0</v>
      </c>
      <c r="K87" s="142">
        <f t="shared" si="11"/>
        <v>0</v>
      </c>
      <c r="L87" s="142">
        <f t="shared" si="11"/>
        <v>0</v>
      </c>
      <c r="M87" s="133">
        <f t="shared" si="11"/>
        <v>0</v>
      </c>
      <c r="N87" s="133">
        <f t="shared" si="11"/>
        <v>42555.74</v>
      </c>
    </row>
    <row r="88" s="75" customFormat="1" customHeight="1" spans="1:14">
      <c r="A88" s="104"/>
      <c r="B88" s="104"/>
      <c r="C88" s="105" t="s">
        <v>241</v>
      </c>
      <c r="D88" s="143">
        <f t="shared" ref="D88:M88" si="12">D87+D78</f>
        <v>795049</v>
      </c>
      <c r="E88" s="144">
        <f t="shared" si="12"/>
        <v>42408.91</v>
      </c>
      <c r="F88" s="144">
        <f t="shared" si="12"/>
        <v>0</v>
      </c>
      <c r="G88" s="144">
        <f t="shared" si="12"/>
        <v>0</v>
      </c>
      <c r="H88" s="144">
        <f t="shared" si="12"/>
        <v>0</v>
      </c>
      <c r="I88" s="155">
        <f t="shared" si="12"/>
        <v>343.71</v>
      </c>
      <c r="J88" s="143">
        <f t="shared" si="12"/>
        <v>782250</v>
      </c>
      <c r="K88" s="144">
        <f t="shared" si="12"/>
        <v>0</v>
      </c>
      <c r="L88" s="144">
        <f t="shared" si="12"/>
        <v>0</v>
      </c>
      <c r="M88" s="155">
        <f t="shared" si="12"/>
        <v>12995.88</v>
      </c>
      <c r="N88" s="135">
        <f>SUM(D88:I88)-SUM(J88:M88)</f>
        <v>42555.74</v>
      </c>
    </row>
    <row r="89" s="3" customFormat="1" spans="1:14">
      <c r="A89" s="108"/>
      <c r="B89" s="75"/>
      <c r="C89" s="75"/>
      <c r="D89" s="108"/>
      <c r="E89" s="108"/>
      <c r="F89" s="108"/>
      <c r="G89" s="108"/>
      <c r="H89" s="108"/>
      <c r="I89" s="108"/>
      <c r="J89" s="108"/>
      <c r="K89" s="75"/>
      <c r="L89" s="75"/>
      <c r="M89" s="75"/>
      <c r="N89" s="75"/>
    </row>
    <row r="90" s="1" customFormat="1" ht="18.75" spans="1:10">
      <c r="A90" s="5" t="s">
        <v>146</v>
      </c>
      <c r="B90" s="5"/>
      <c r="C90" s="5"/>
      <c r="D90" s="5"/>
      <c r="E90" s="5"/>
      <c r="F90" s="5"/>
      <c r="G90" s="5"/>
      <c r="H90" s="5"/>
      <c r="I90" s="5"/>
      <c r="J90" s="5"/>
    </row>
    <row r="91" s="1" customFormat="1" ht="19.5" spans="1:10">
      <c r="A91" s="5" t="s">
        <v>199</v>
      </c>
      <c r="B91" s="5"/>
      <c r="C91" s="5"/>
      <c r="D91" s="5"/>
      <c r="E91" s="5"/>
      <c r="F91" s="5"/>
      <c r="G91" s="5"/>
      <c r="H91" s="5"/>
      <c r="I91" s="5"/>
      <c r="J91" s="5"/>
    </row>
    <row r="92" s="74" customFormat="1" ht="15.75" customHeight="1" spans="1:14">
      <c r="A92" s="77"/>
      <c r="B92" s="78" t="s">
        <v>2</v>
      </c>
      <c r="C92" s="78" t="s">
        <v>3</v>
      </c>
      <c r="D92" s="79" t="s">
        <v>4</v>
      </c>
      <c r="E92" s="80"/>
      <c r="F92" s="80"/>
      <c r="G92" s="80"/>
      <c r="H92" s="80"/>
      <c r="I92" s="116"/>
      <c r="J92" s="79" t="s">
        <v>5</v>
      </c>
      <c r="K92" s="80"/>
      <c r="L92" s="80"/>
      <c r="M92" s="117"/>
      <c r="N92" s="118" t="s">
        <v>6</v>
      </c>
    </row>
    <row r="93" s="74" customFormat="1" ht="15" spans="1:14">
      <c r="A93" s="81"/>
      <c r="B93" s="82"/>
      <c r="C93" s="82"/>
      <c r="D93" s="84" t="s">
        <v>7</v>
      </c>
      <c r="E93" s="85" t="s">
        <v>8</v>
      </c>
      <c r="F93" s="85" t="s">
        <v>9</v>
      </c>
      <c r="G93" s="85" t="s">
        <v>10</v>
      </c>
      <c r="H93" s="85" t="s">
        <v>11</v>
      </c>
      <c r="I93" s="119" t="s">
        <v>12</v>
      </c>
      <c r="J93" s="84" t="s">
        <v>13</v>
      </c>
      <c r="K93" s="85" t="s">
        <v>14</v>
      </c>
      <c r="L93" s="85" t="s">
        <v>15</v>
      </c>
      <c r="M93" s="120" t="s">
        <v>16</v>
      </c>
      <c r="N93" s="121"/>
    </row>
    <row r="94" s="75" customFormat="1" customHeight="1" spans="1:14">
      <c r="A94" s="86"/>
      <c r="B94" s="147"/>
      <c r="C94" s="88" t="s">
        <v>24</v>
      </c>
      <c r="D94" s="123"/>
      <c r="E94" s="90"/>
      <c r="F94" s="90"/>
      <c r="G94" s="90"/>
      <c r="H94" s="90"/>
      <c r="I94" s="122"/>
      <c r="J94" s="123"/>
      <c r="K94" s="90"/>
      <c r="L94" s="90"/>
      <c r="M94" s="122"/>
      <c r="N94" s="124">
        <f>N88</f>
        <v>42555.74</v>
      </c>
    </row>
    <row r="95" s="75" customFormat="1" customHeight="1" spans="1:14">
      <c r="A95" s="109">
        <v>1</v>
      </c>
      <c r="B95" s="148"/>
      <c r="C95" s="149" t="s">
        <v>134</v>
      </c>
      <c r="D95" s="137"/>
      <c r="E95" s="113"/>
      <c r="F95" s="113"/>
      <c r="G95" s="113"/>
      <c r="H95" s="113"/>
      <c r="I95" s="136"/>
      <c r="J95" s="137"/>
      <c r="K95" s="113"/>
      <c r="L95" s="113"/>
      <c r="M95" s="136"/>
      <c r="N95" s="138">
        <f>N94+SUM(D95:I95)-SUM(J95:M95)</f>
        <v>42555.74</v>
      </c>
    </row>
    <row r="96" s="75" customFormat="1" customHeight="1" spans="1:14">
      <c r="A96" s="88"/>
      <c r="B96" s="96"/>
      <c r="C96" s="150" t="s">
        <v>20</v>
      </c>
      <c r="D96" s="98">
        <f t="shared" ref="D96:M96" si="13">SUM(D95:D95)</f>
        <v>0</v>
      </c>
      <c r="E96" s="99">
        <f t="shared" si="13"/>
        <v>0</v>
      </c>
      <c r="F96" s="99">
        <f t="shared" si="13"/>
        <v>0</v>
      </c>
      <c r="G96" s="99">
        <f t="shared" si="13"/>
        <v>0</v>
      </c>
      <c r="H96" s="99">
        <f t="shared" si="13"/>
        <v>0</v>
      </c>
      <c r="I96" s="129">
        <f t="shared" si="13"/>
        <v>0</v>
      </c>
      <c r="J96" s="98">
        <f t="shared" si="13"/>
        <v>0</v>
      </c>
      <c r="K96" s="99">
        <f t="shared" si="13"/>
        <v>0</v>
      </c>
      <c r="L96" s="99">
        <f t="shared" si="13"/>
        <v>0</v>
      </c>
      <c r="M96" s="129">
        <f t="shared" si="13"/>
        <v>0</v>
      </c>
      <c r="N96" s="130">
        <f>N94+SUM(D96:I96)-SUM(J96:M96)</f>
        <v>42555.74</v>
      </c>
    </row>
    <row r="97" s="75" customFormat="1" customHeight="1" spans="1:14">
      <c r="A97" s="100"/>
      <c r="B97" s="100"/>
      <c r="C97" s="146" t="s">
        <v>40</v>
      </c>
      <c r="D97" s="141">
        <f t="shared" ref="D97:N97" si="14">D96</f>
        <v>0</v>
      </c>
      <c r="E97" s="142">
        <f t="shared" si="14"/>
        <v>0</v>
      </c>
      <c r="F97" s="142">
        <f t="shared" si="14"/>
        <v>0</v>
      </c>
      <c r="G97" s="142">
        <f t="shared" si="14"/>
        <v>0</v>
      </c>
      <c r="H97" s="142">
        <f t="shared" si="14"/>
        <v>0</v>
      </c>
      <c r="I97" s="133">
        <f t="shared" si="14"/>
        <v>0</v>
      </c>
      <c r="J97" s="141">
        <f t="shared" si="14"/>
        <v>0</v>
      </c>
      <c r="K97" s="142">
        <f t="shared" si="14"/>
        <v>0</v>
      </c>
      <c r="L97" s="142">
        <f t="shared" si="14"/>
        <v>0</v>
      </c>
      <c r="M97" s="133">
        <f t="shared" si="14"/>
        <v>0</v>
      </c>
      <c r="N97" s="133">
        <f t="shared" si="14"/>
        <v>42555.74</v>
      </c>
    </row>
    <row r="98" s="75" customFormat="1" customHeight="1" spans="1:14">
      <c r="A98" s="104"/>
      <c r="B98" s="104"/>
      <c r="C98" s="105" t="s">
        <v>242</v>
      </c>
      <c r="D98" s="143">
        <f t="shared" ref="D98:M98" si="15">D97+D88</f>
        <v>795049</v>
      </c>
      <c r="E98" s="144">
        <f t="shared" si="15"/>
        <v>42408.91</v>
      </c>
      <c r="F98" s="144">
        <f t="shared" si="15"/>
        <v>0</v>
      </c>
      <c r="G98" s="144">
        <f t="shared" si="15"/>
        <v>0</v>
      </c>
      <c r="H98" s="144">
        <f t="shared" si="15"/>
        <v>0</v>
      </c>
      <c r="I98" s="159">
        <f t="shared" si="15"/>
        <v>343.71</v>
      </c>
      <c r="J98" s="143">
        <f t="shared" si="15"/>
        <v>782250</v>
      </c>
      <c r="K98" s="144">
        <f t="shared" si="15"/>
        <v>0</v>
      </c>
      <c r="L98" s="144">
        <f t="shared" si="15"/>
        <v>0</v>
      </c>
      <c r="M98" s="155">
        <f t="shared" si="15"/>
        <v>12995.88</v>
      </c>
      <c r="N98" s="135">
        <f>SUM(D98:I98)-SUM(J98:M98)</f>
        <v>42555.74</v>
      </c>
    </row>
    <row r="99" s="3" customFormat="1" spans="1:14">
      <c r="A99" s="108"/>
      <c r="B99" s="75"/>
      <c r="C99" s="75"/>
      <c r="D99" s="108"/>
      <c r="E99" s="108"/>
      <c r="F99" s="108"/>
      <c r="G99" s="108"/>
      <c r="H99" s="108"/>
      <c r="I99" s="108"/>
      <c r="J99" s="108"/>
      <c r="K99" s="75"/>
      <c r="L99" s="75"/>
      <c r="M99" s="75"/>
      <c r="N99" s="75"/>
    </row>
    <row r="100" s="3" customFormat="1" ht="18.75" spans="1:14">
      <c r="A100" s="5" t="s">
        <v>147</v>
      </c>
      <c r="B100" s="5"/>
      <c r="C100" s="5"/>
      <c r="D100" s="5"/>
      <c r="E100" s="5"/>
      <c r="F100" s="5"/>
      <c r="G100" s="5"/>
      <c r="H100" s="5"/>
      <c r="I100" s="5"/>
      <c r="J100" s="5"/>
      <c r="K100" s="1"/>
      <c r="L100" s="1"/>
      <c r="M100" s="1"/>
      <c r="N100" s="1"/>
    </row>
    <row r="101" s="1" customFormat="1" ht="19.5" spans="1:10">
      <c r="A101" s="5" t="s">
        <v>199</v>
      </c>
      <c r="B101" s="5"/>
      <c r="C101" s="5"/>
      <c r="D101" s="5"/>
      <c r="E101" s="5"/>
      <c r="F101" s="5"/>
      <c r="G101" s="5"/>
      <c r="H101" s="5"/>
      <c r="I101" s="5"/>
      <c r="J101" s="5"/>
    </row>
    <row r="102" s="3" customFormat="1" spans="1:14">
      <c r="A102" s="77"/>
      <c r="B102" s="78" t="s">
        <v>2</v>
      </c>
      <c r="C102" s="78" t="s">
        <v>3</v>
      </c>
      <c r="D102" s="79" t="s">
        <v>4</v>
      </c>
      <c r="E102" s="80"/>
      <c r="F102" s="80"/>
      <c r="G102" s="80"/>
      <c r="H102" s="80"/>
      <c r="I102" s="116"/>
      <c r="J102" s="79" t="s">
        <v>5</v>
      </c>
      <c r="K102" s="80"/>
      <c r="L102" s="80"/>
      <c r="M102" s="117"/>
      <c r="N102" s="118" t="s">
        <v>6</v>
      </c>
    </row>
    <row r="103" s="3" customFormat="1" ht="15" spans="1:14">
      <c r="A103" s="81"/>
      <c r="B103" s="82"/>
      <c r="C103" s="83"/>
      <c r="D103" s="84" t="s">
        <v>7</v>
      </c>
      <c r="E103" s="85" t="s">
        <v>8</v>
      </c>
      <c r="F103" s="85" t="s">
        <v>9</v>
      </c>
      <c r="G103" s="85" t="s">
        <v>10</v>
      </c>
      <c r="H103" s="85" t="s">
        <v>11</v>
      </c>
      <c r="I103" s="119" t="s">
        <v>12</v>
      </c>
      <c r="J103" s="84" t="s">
        <v>13</v>
      </c>
      <c r="K103" s="85" t="s">
        <v>14</v>
      </c>
      <c r="L103" s="85" t="s">
        <v>15</v>
      </c>
      <c r="M103" s="120" t="s">
        <v>16</v>
      </c>
      <c r="N103" s="121"/>
    </row>
    <row r="104" s="3" customFormat="1" spans="1:14">
      <c r="A104" s="86"/>
      <c r="B104" s="87"/>
      <c r="C104" s="88" t="s">
        <v>24</v>
      </c>
      <c r="D104" s="89"/>
      <c r="E104" s="90"/>
      <c r="F104" s="90"/>
      <c r="G104" s="90"/>
      <c r="H104" s="90"/>
      <c r="I104" s="122"/>
      <c r="J104" s="123"/>
      <c r="K104" s="90"/>
      <c r="L104" s="90"/>
      <c r="M104" s="122"/>
      <c r="N104" s="124">
        <f>N98</f>
        <v>42555.74</v>
      </c>
    </row>
    <row r="105" s="75" customFormat="1" customHeight="1" spans="1:14">
      <c r="A105" s="109">
        <v>1</v>
      </c>
      <c r="B105" s="149" t="s">
        <v>243</v>
      </c>
      <c r="C105" s="149" t="s">
        <v>244</v>
      </c>
      <c r="D105" s="112">
        <v>1200</v>
      </c>
      <c r="E105" s="113"/>
      <c r="F105" s="113"/>
      <c r="G105" s="113"/>
      <c r="H105" s="113"/>
      <c r="I105" s="136"/>
      <c r="J105" s="137"/>
      <c r="K105" s="113"/>
      <c r="L105" s="113"/>
      <c r="M105" s="136"/>
      <c r="N105" s="138">
        <f>N104+SUM(D105:I105)-SUM(J105:M105)</f>
        <v>43755.74</v>
      </c>
    </row>
    <row r="106" s="75" customFormat="1" customHeight="1" spans="1:14">
      <c r="A106" s="86"/>
      <c r="B106" s="149"/>
      <c r="C106" s="93"/>
      <c r="D106" s="89"/>
      <c r="E106" s="90"/>
      <c r="F106" s="90"/>
      <c r="G106" s="90"/>
      <c r="H106" s="90"/>
      <c r="I106" s="122"/>
      <c r="J106" s="123"/>
      <c r="K106" s="90"/>
      <c r="L106" s="90"/>
      <c r="M106" s="122"/>
      <c r="N106" s="138">
        <f>N105+SUM(D106:I106)-SUM(J106:M106)</f>
        <v>43755.74</v>
      </c>
    </row>
    <row r="107" s="3" customFormat="1" spans="1:14">
      <c r="A107" s="88"/>
      <c r="B107" s="96"/>
      <c r="C107" s="97" t="s">
        <v>20</v>
      </c>
      <c r="D107" s="98">
        <f t="shared" ref="D107:L107" si="16">SUM(D105:D105)</f>
        <v>1200</v>
      </c>
      <c r="E107" s="99">
        <f t="shared" si="16"/>
        <v>0</v>
      </c>
      <c r="F107" s="99">
        <f t="shared" si="16"/>
        <v>0</v>
      </c>
      <c r="G107" s="99">
        <f t="shared" si="16"/>
        <v>0</v>
      </c>
      <c r="H107" s="99">
        <f t="shared" si="16"/>
        <v>0</v>
      </c>
      <c r="I107" s="129">
        <f t="shared" si="16"/>
        <v>0</v>
      </c>
      <c r="J107" s="98">
        <f t="shared" si="16"/>
        <v>0</v>
      </c>
      <c r="K107" s="99">
        <f t="shared" si="16"/>
        <v>0</v>
      </c>
      <c r="L107" s="99">
        <f t="shared" si="16"/>
        <v>0</v>
      </c>
      <c r="M107" s="129">
        <f>SUM(M105:M106)</f>
        <v>0</v>
      </c>
      <c r="N107" s="130">
        <f>N104+SUM(D107:I107)-SUM(J107:M107)</f>
        <v>43755.74</v>
      </c>
    </row>
    <row r="108" s="3" customFormat="1" ht="15" spans="1:14">
      <c r="A108" s="100"/>
      <c r="B108" s="100"/>
      <c r="C108" s="146" t="s">
        <v>45</v>
      </c>
      <c r="D108" s="141">
        <f t="shared" ref="D108:N108" si="17">D107</f>
        <v>1200</v>
      </c>
      <c r="E108" s="142">
        <f t="shared" si="17"/>
        <v>0</v>
      </c>
      <c r="F108" s="142">
        <f t="shared" si="17"/>
        <v>0</v>
      </c>
      <c r="G108" s="142">
        <f t="shared" si="17"/>
        <v>0</v>
      </c>
      <c r="H108" s="142">
        <f t="shared" si="17"/>
        <v>0</v>
      </c>
      <c r="I108" s="133">
        <f t="shared" si="17"/>
        <v>0</v>
      </c>
      <c r="J108" s="141">
        <f t="shared" si="17"/>
        <v>0</v>
      </c>
      <c r="K108" s="142">
        <f t="shared" si="17"/>
        <v>0</v>
      </c>
      <c r="L108" s="142">
        <f t="shared" si="17"/>
        <v>0</v>
      </c>
      <c r="M108" s="133">
        <f t="shared" si="17"/>
        <v>0</v>
      </c>
      <c r="N108" s="133">
        <f t="shared" si="17"/>
        <v>43755.74</v>
      </c>
    </row>
    <row r="109" s="3" customFormat="1" ht="15" spans="1:14">
      <c r="A109" s="104"/>
      <c r="B109" s="104"/>
      <c r="C109" s="105" t="s">
        <v>245</v>
      </c>
      <c r="D109" s="143">
        <f t="shared" ref="D109:M109" si="18">D108+D98</f>
        <v>796249</v>
      </c>
      <c r="E109" s="144">
        <f t="shared" si="18"/>
        <v>42408.91</v>
      </c>
      <c r="F109" s="144">
        <f t="shared" si="18"/>
        <v>0</v>
      </c>
      <c r="G109" s="144">
        <f t="shared" si="18"/>
        <v>0</v>
      </c>
      <c r="H109" s="144">
        <f t="shared" si="18"/>
        <v>0</v>
      </c>
      <c r="I109" s="159">
        <f t="shared" si="18"/>
        <v>343.71</v>
      </c>
      <c r="J109" s="143">
        <f t="shared" si="18"/>
        <v>782250</v>
      </c>
      <c r="K109" s="144">
        <f t="shared" si="18"/>
        <v>0</v>
      </c>
      <c r="L109" s="144">
        <f t="shared" si="18"/>
        <v>0</v>
      </c>
      <c r="M109" s="155">
        <f t="shared" si="18"/>
        <v>12995.88</v>
      </c>
      <c r="N109" s="135">
        <f>SUM(D109:I109)-SUM(J109:M109)</f>
        <v>43755.74</v>
      </c>
    </row>
    <row r="110" s="3" customFormat="1" spans="1:14">
      <c r="A110" s="108"/>
      <c r="B110" s="75"/>
      <c r="C110" s="75"/>
      <c r="D110" s="108"/>
      <c r="E110" s="108"/>
      <c r="F110" s="108"/>
      <c r="G110" s="108"/>
      <c r="H110" s="108"/>
      <c r="I110" s="108"/>
      <c r="J110" s="108"/>
      <c r="K110" s="75"/>
      <c r="L110" s="75"/>
      <c r="M110" s="75"/>
      <c r="N110" s="75"/>
    </row>
    <row r="111" s="3" customFormat="1" ht="18.75" spans="1:14">
      <c r="A111" s="5" t="s">
        <v>148</v>
      </c>
      <c r="B111" s="5"/>
      <c r="C111" s="5"/>
      <c r="D111" s="5"/>
      <c r="E111" s="5"/>
      <c r="F111" s="5"/>
      <c r="G111" s="5"/>
      <c r="H111" s="5"/>
      <c r="I111" s="5"/>
      <c r="J111" s="5"/>
      <c r="K111" s="1"/>
      <c r="L111" s="1"/>
      <c r="M111" s="1"/>
      <c r="N111" s="1"/>
    </row>
    <row r="112" s="1" customFormat="1" ht="19.5" spans="1:10">
      <c r="A112" s="5" t="s">
        <v>199</v>
      </c>
      <c r="B112" s="5"/>
      <c r="C112" s="5"/>
      <c r="D112" s="5"/>
      <c r="E112" s="5"/>
      <c r="F112" s="5"/>
      <c r="G112" s="5"/>
      <c r="H112" s="5"/>
      <c r="I112" s="5"/>
      <c r="J112" s="5"/>
    </row>
    <row r="113" s="3" customFormat="1" spans="1:14">
      <c r="A113" s="77"/>
      <c r="B113" s="78" t="s">
        <v>2</v>
      </c>
      <c r="C113" s="78" t="s">
        <v>3</v>
      </c>
      <c r="D113" s="79" t="s">
        <v>4</v>
      </c>
      <c r="E113" s="80"/>
      <c r="F113" s="80"/>
      <c r="G113" s="80"/>
      <c r="H113" s="80"/>
      <c r="I113" s="116"/>
      <c r="J113" s="79" t="s">
        <v>5</v>
      </c>
      <c r="K113" s="80"/>
      <c r="L113" s="80"/>
      <c r="M113" s="117"/>
      <c r="N113" s="118" t="s">
        <v>6</v>
      </c>
    </row>
    <row r="114" s="3" customFormat="1" ht="15" spans="1:14">
      <c r="A114" s="81"/>
      <c r="B114" s="82"/>
      <c r="C114" s="83"/>
      <c r="D114" s="84" t="s">
        <v>7</v>
      </c>
      <c r="E114" s="85" t="s">
        <v>8</v>
      </c>
      <c r="F114" s="85" t="s">
        <v>9</v>
      </c>
      <c r="G114" s="85" t="s">
        <v>10</v>
      </c>
      <c r="H114" s="85" t="s">
        <v>11</v>
      </c>
      <c r="I114" s="119" t="s">
        <v>12</v>
      </c>
      <c r="J114" s="84" t="s">
        <v>13</v>
      </c>
      <c r="K114" s="85" t="s">
        <v>14</v>
      </c>
      <c r="L114" s="85" t="s">
        <v>15</v>
      </c>
      <c r="M114" s="120" t="s">
        <v>16</v>
      </c>
      <c r="N114" s="121"/>
    </row>
    <row r="115" s="3" customFormat="1" spans="1:14">
      <c r="A115" s="86"/>
      <c r="B115" s="87"/>
      <c r="C115" s="88" t="s">
        <v>24</v>
      </c>
      <c r="D115" s="89"/>
      <c r="E115" s="90"/>
      <c r="F115" s="90"/>
      <c r="G115" s="90"/>
      <c r="H115" s="90"/>
      <c r="I115" s="122"/>
      <c r="J115" s="123"/>
      <c r="K115" s="90"/>
      <c r="L115" s="90"/>
      <c r="M115" s="122"/>
      <c r="N115" s="124">
        <f>N109</f>
        <v>43755.74</v>
      </c>
    </row>
    <row r="116" s="3" customFormat="1" spans="1:14">
      <c r="A116" s="86">
        <v>1</v>
      </c>
      <c r="B116" s="87" t="s">
        <v>246</v>
      </c>
      <c r="C116" s="115" t="s">
        <v>247</v>
      </c>
      <c r="D116" s="89"/>
      <c r="E116" s="90"/>
      <c r="F116" s="90"/>
      <c r="G116" s="90"/>
      <c r="H116" s="90"/>
      <c r="I116" s="122"/>
      <c r="J116" s="123"/>
      <c r="K116" s="90"/>
      <c r="L116" s="90"/>
      <c r="M116" s="122">
        <v>1026</v>
      </c>
      <c r="N116" s="138">
        <f t="shared" ref="N116:N131" si="19">N115+SUM(D116:I116)-SUM(J116:M116)</f>
        <v>42729.74</v>
      </c>
    </row>
    <row r="117" s="3" customFormat="1" spans="1:14">
      <c r="A117" s="86">
        <f t="shared" ref="A117:A131" si="20">A116+1</f>
        <v>2</v>
      </c>
      <c r="B117" s="87" t="s">
        <v>248</v>
      </c>
      <c r="C117" s="115" t="s">
        <v>249</v>
      </c>
      <c r="D117" s="89">
        <v>400</v>
      </c>
      <c r="E117" s="90"/>
      <c r="F117" s="90"/>
      <c r="G117" s="90"/>
      <c r="H117" s="90"/>
      <c r="I117" s="122"/>
      <c r="J117" s="123"/>
      <c r="K117" s="90"/>
      <c r="L117" s="90"/>
      <c r="M117" s="122"/>
      <c r="N117" s="138">
        <f t="shared" si="19"/>
        <v>43129.74</v>
      </c>
    </row>
    <row r="118" s="3" customFormat="1" spans="1:14">
      <c r="A118" s="86">
        <f t="shared" si="20"/>
        <v>3</v>
      </c>
      <c r="B118" s="87" t="s">
        <v>250</v>
      </c>
      <c r="C118" s="115" t="s">
        <v>249</v>
      </c>
      <c r="D118" s="89">
        <v>200</v>
      </c>
      <c r="E118" s="90"/>
      <c r="F118" s="90"/>
      <c r="G118" s="90"/>
      <c r="H118" s="90"/>
      <c r="I118" s="122"/>
      <c r="J118" s="123"/>
      <c r="K118" s="90"/>
      <c r="L118" s="90"/>
      <c r="M118" s="122"/>
      <c r="N118" s="138">
        <f t="shared" si="19"/>
        <v>43329.74</v>
      </c>
    </row>
    <row r="119" s="3" customFormat="1" spans="1:14">
      <c r="A119" s="86">
        <f t="shared" si="20"/>
        <v>4</v>
      </c>
      <c r="B119" s="87" t="s">
        <v>251</v>
      </c>
      <c r="C119" s="115" t="s">
        <v>252</v>
      </c>
      <c r="D119" s="89">
        <v>600</v>
      </c>
      <c r="E119" s="90"/>
      <c r="F119" s="90"/>
      <c r="G119" s="90"/>
      <c r="H119" s="90"/>
      <c r="I119" s="122"/>
      <c r="J119" s="123"/>
      <c r="K119" s="90"/>
      <c r="L119" s="90"/>
      <c r="M119" s="122"/>
      <c r="N119" s="138">
        <f t="shared" si="19"/>
        <v>43929.74</v>
      </c>
    </row>
    <row r="120" s="3" customFormat="1" spans="1:14">
      <c r="A120" s="86">
        <f t="shared" si="20"/>
        <v>5</v>
      </c>
      <c r="B120" s="87" t="s">
        <v>251</v>
      </c>
      <c r="C120" s="115" t="s">
        <v>253</v>
      </c>
      <c r="D120" s="89">
        <v>1000</v>
      </c>
      <c r="E120" s="90"/>
      <c r="F120" s="90"/>
      <c r="G120" s="90"/>
      <c r="H120" s="90"/>
      <c r="I120" s="122"/>
      <c r="J120" s="123"/>
      <c r="K120" s="90"/>
      <c r="L120" s="90"/>
      <c r="M120" s="122"/>
      <c r="N120" s="138">
        <f t="shared" si="19"/>
        <v>44929.74</v>
      </c>
    </row>
    <row r="121" s="3" customFormat="1" spans="1:14">
      <c r="A121" s="86">
        <f t="shared" si="20"/>
        <v>6</v>
      </c>
      <c r="B121" s="87" t="s">
        <v>254</v>
      </c>
      <c r="C121" s="115" t="s">
        <v>255</v>
      </c>
      <c r="D121" s="89">
        <v>400</v>
      </c>
      <c r="E121" s="90"/>
      <c r="F121" s="90"/>
      <c r="G121" s="90"/>
      <c r="H121" s="90"/>
      <c r="I121" s="122"/>
      <c r="J121" s="123"/>
      <c r="K121" s="90"/>
      <c r="L121" s="90"/>
      <c r="M121" s="122"/>
      <c r="N121" s="138">
        <f t="shared" si="19"/>
        <v>45329.74</v>
      </c>
    </row>
    <row r="122" s="3" customFormat="1" ht="15" spans="1:14">
      <c r="A122" s="86">
        <f t="shared" si="20"/>
        <v>7</v>
      </c>
      <c r="B122" s="87" t="s">
        <v>256</v>
      </c>
      <c r="C122" s="93" t="s">
        <v>257</v>
      </c>
      <c r="D122" s="89">
        <v>600</v>
      </c>
      <c r="E122" s="90"/>
      <c r="F122" s="90"/>
      <c r="G122" s="90"/>
      <c r="H122" s="90"/>
      <c r="I122" s="122"/>
      <c r="J122" s="123"/>
      <c r="K122" s="90"/>
      <c r="L122" s="90"/>
      <c r="M122" s="122"/>
      <c r="N122" s="138">
        <f t="shared" si="19"/>
        <v>45929.74</v>
      </c>
    </row>
    <row r="123" s="3" customFormat="1" spans="1:14">
      <c r="A123" s="88"/>
      <c r="B123" s="96"/>
      <c r="C123" s="151" t="s">
        <v>20</v>
      </c>
      <c r="D123" s="98">
        <f t="shared" ref="D123:M123" si="21">SUM(D115:D122)</f>
        <v>3200</v>
      </c>
      <c r="E123" s="99">
        <f t="shared" si="21"/>
        <v>0</v>
      </c>
      <c r="F123" s="99">
        <f t="shared" si="21"/>
        <v>0</v>
      </c>
      <c r="G123" s="99">
        <f t="shared" si="21"/>
        <v>0</v>
      </c>
      <c r="H123" s="99">
        <f t="shared" si="21"/>
        <v>0</v>
      </c>
      <c r="I123" s="128">
        <f t="shared" si="21"/>
        <v>0</v>
      </c>
      <c r="J123" s="98">
        <f t="shared" si="21"/>
        <v>0</v>
      </c>
      <c r="K123" s="99">
        <f t="shared" si="21"/>
        <v>0</v>
      </c>
      <c r="L123" s="99">
        <f t="shared" si="21"/>
        <v>0</v>
      </c>
      <c r="M123" s="129">
        <f t="shared" si="21"/>
        <v>1026</v>
      </c>
      <c r="N123" s="130">
        <f>N115+SUM(D123:I123)-SUM(J123:M123)</f>
        <v>45929.74</v>
      </c>
    </row>
    <row r="124" s="3" customFormat="1" ht="15" spans="1:14">
      <c r="A124" s="100"/>
      <c r="B124" s="100"/>
      <c r="C124" s="101" t="s">
        <v>51</v>
      </c>
      <c r="D124" s="102">
        <f t="shared" ref="D124:N124" si="22">D123</f>
        <v>3200</v>
      </c>
      <c r="E124" s="103">
        <f t="shared" si="22"/>
        <v>0</v>
      </c>
      <c r="F124" s="103">
        <f t="shared" si="22"/>
        <v>0</v>
      </c>
      <c r="G124" s="103">
        <f t="shared" si="22"/>
        <v>0</v>
      </c>
      <c r="H124" s="103">
        <f t="shared" si="22"/>
        <v>0</v>
      </c>
      <c r="I124" s="131">
        <f t="shared" si="22"/>
        <v>0</v>
      </c>
      <c r="J124" s="102">
        <f t="shared" si="22"/>
        <v>0</v>
      </c>
      <c r="K124" s="103">
        <f t="shared" si="22"/>
        <v>0</v>
      </c>
      <c r="L124" s="103">
        <f t="shared" si="22"/>
        <v>0</v>
      </c>
      <c r="M124" s="132">
        <f t="shared" si="22"/>
        <v>1026</v>
      </c>
      <c r="N124" s="133">
        <f t="shared" si="22"/>
        <v>45929.74</v>
      </c>
    </row>
    <row r="125" s="3" customFormat="1" ht="15" spans="1:14">
      <c r="A125" s="104"/>
      <c r="B125" s="104"/>
      <c r="C125" s="105" t="s">
        <v>258</v>
      </c>
      <c r="D125" s="106">
        <f t="shared" ref="D125:M125" si="23">D124+D109</f>
        <v>799449</v>
      </c>
      <c r="E125" s="152">
        <f t="shared" si="23"/>
        <v>42408.91</v>
      </c>
      <c r="F125" s="152">
        <f t="shared" si="23"/>
        <v>0</v>
      </c>
      <c r="G125" s="152">
        <f t="shared" si="23"/>
        <v>0</v>
      </c>
      <c r="H125" s="152">
        <f t="shared" si="23"/>
        <v>0</v>
      </c>
      <c r="I125" s="160">
        <f t="shared" si="23"/>
        <v>343.71</v>
      </c>
      <c r="J125" s="106">
        <f t="shared" si="23"/>
        <v>782250</v>
      </c>
      <c r="K125" s="152">
        <f t="shared" si="23"/>
        <v>0</v>
      </c>
      <c r="L125" s="152">
        <f t="shared" si="23"/>
        <v>0</v>
      </c>
      <c r="M125" s="161">
        <f t="shared" si="23"/>
        <v>14021.88</v>
      </c>
      <c r="N125" s="135">
        <f>SUM(D125:I125)-SUM(J125:M125)</f>
        <v>45929.74</v>
      </c>
    </row>
    <row r="126" s="3" customFormat="1" spans="1:14">
      <c r="A126" s="108"/>
      <c r="B126" s="75"/>
      <c r="C126" s="75"/>
      <c r="D126" s="108"/>
      <c r="E126" s="108"/>
      <c r="F126" s="108"/>
      <c r="G126" s="108"/>
      <c r="H126" s="108"/>
      <c r="I126" s="108"/>
      <c r="J126" s="108"/>
      <c r="K126" s="75"/>
      <c r="L126" s="75"/>
      <c r="M126" s="75"/>
      <c r="N126" s="75"/>
    </row>
    <row r="127" s="3" customFormat="1" ht="18.75" spans="1:14">
      <c r="A127" s="5" t="s">
        <v>151</v>
      </c>
      <c r="B127" s="5"/>
      <c r="C127" s="5"/>
      <c r="D127" s="5"/>
      <c r="E127" s="5"/>
      <c r="F127" s="5"/>
      <c r="G127" s="5"/>
      <c r="H127" s="5"/>
      <c r="I127" s="5"/>
      <c r="J127" s="5"/>
      <c r="K127" s="1"/>
      <c r="L127" s="1"/>
      <c r="M127" s="1"/>
      <c r="N127" s="1"/>
    </row>
    <row r="128" s="1" customFormat="1" ht="19.5" spans="1:10">
      <c r="A128" s="5" t="s">
        <v>199</v>
      </c>
      <c r="B128" s="5"/>
      <c r="C128" s="5"/>
      <c r="D128" s="5"/>
      <c r="E128" s="5"/>
      <c r="F128" s="5"/>
      <c r="G128" s="5"/>
      <c r="H128" s="5"/>
      <c r="I128" s="5"/>
      <c r="J128" s="5"/>
    </row>
    <row r="129" s="3" customFormat="1" spans="1:14">
      <c r="A129" s="77"/>
      <c r="B129" s="78" t="s">
        <v>2</v>
      </c>
      <c r="C129" s="78" t="s">
        <v>3</v>
      </c>
      <c r="D129" s="79" t="s">
        <v>4</v>
      </c>
      <c r="E129" s="80"/>
      <c r="F129" s="80"/>
      <c r="G129" s="80"/>
      <c r="H129" s="80"/>
      <c r="I129" s="116"/>
      <c r="J129" s="79" t="s">
        <v>5</v>
      </c>
      <c r="K129" s="80"/>
      <c r="L129" s="80"/>
      <c r="M129" s="117"/>
      <c r="N129" s="118" t="s">
        <v>6</v>
      </c>
    </row>
    <row r="130" s="3" customFormat="1" ht="15" spans="1:14">
      <c r="A130" s="81"/>
      <c r="B130" s="82"/>
      <c r="C130" s="83"/>
      <c r="D130" s="84" t="s">
        <v>7</v>
      </c>
      <c r="E130" s="85" t="s">
        <v>8</v>
      </c>
      <c r="F130" s="85" t="s">
        <v>9</v>
      </c>
      <c r="G130" s="85" t="s">
        <v>10</v>
      </c>
      <c r="H130" s="85" t="s">
        <v>11</v>
      </c>
      <c r="I130" s="119" t="s">
        <v>12</v>
      </c>
      <c r="J130" s="84" t="s">
        <v>13</v>
      </c>
      <c r="K130" s="85" t="s">
        <v>14</v>
      </c>
      <c r="L130" s="85" t="s">
        <v>15</v>
      </c>
      <c r="M130" s="120" t="s">
        <v>16</v>
      </c>
      <c r="N130" s="121"/>
    </row>
    <row r="131" s="3" customFormat="1" spans="1:14">
      <c r="A131" s="86"/>
      <c r="B131" s="87"/>
      <c r="C131" s="88" t="s">
        <v>24</v>
      </c>
      <c r="D131" s="89"/>
      <c r="E131" s="90"/>
      <c r="F131" s="90"/>
      <c r="G131" s="90"/>
      <c r="H131" s="90"/>
      <c r="I131" s="122"/>
      <c r="J131" s="123"/>
      <c r="K131" s="90"/>
      <c r="L131" s="90"/>
      <c r="M131" s="122"/>
      <c r="N131" s="124">
        <f>N125</f>
        <v>45929.74</v>
      </c>
    </row>
    <row r="132" s="3" customFormat="1" spans="1:14">
      <c r="A132" s="109">
        <v>1</v>
      </c>
      <c r="B132" s="110" t="s">
        <v>259</v>
      </c>
      <c r="C132" s="115" t="s">
        <v>260</v>
      </c>
      <c r="D132" s="112">
        <v>1600</v>
      </c>
      <c r="E132" s="113"/>
      <c r="F132" s="113"/>
      <c r="G132" s="113"/>
      <c r="H132" s="113"/>
      <c r="I132" s="136"/>
      <c r="J132" s="137"/>
      <c r="K132" s="113"/>
      <c r="L132" s="113"/>
      <c r="M132" s="136"/>
      <c r="N132" s="138">
        <f t="shared" ref="N132:N195" si="24">N131+SUM(D132:I132)-SUM(J132:M132)</f>
        <v>47529.74</v>
      </c>
    </row>
    <row r="133" s="3" customFormat="1" spans="1:14">
      <c r="A133" s="109">
        <f t="shared" ref="A133:A196" si="25">A132+1</f>
        <v>2</v>
      </c>
      <c r="B133" s="110" t="s">
        <v>54</v>
      </c>
      <c r="C133" s="115" t="s">
        <v>261</v>
      </c>
      <c r="D133" s="112">
        <v>600</v>
      </c>
      <c r="E133" s="113"/>
      <c r="F133" s="113"/>
      <c r="G133" s="113"/>
      <c r="H133" s="113"/>
      <c r="I133" s="136"/>
      <c r="J133" s="137"/>
      <c r="K133" s="113"/>
      <c r="L133" s="113"/>
      <c r="M133" s="136"/>
      <c r="N133" s="138">
        <f t="shared" si="24"/>
        <v>48129.74</v>
      </c>
    </row>
    <row r="134" s="3" customFormat="1" spans="1:14">
      <c r="A134" s="109">
        <f t="shared" si="25"/>
        <v>3</v>
      </c>
      <c r="B134" s="110" t="s">
        <v>54</v>
      </c>
      <c r="C134" s="115" t="s">
        <v>262</v>
      </c>
      <c r="D134" s="112">
        <v>400</v>
      </c>
      <c r="E134" s="113"/>
      <c r="F134" s="113"/>
      <c r="G134" s="113"/>
      <c r="H134" s="113"/>
      <c r="I134" s="136"/>
      <c r="J134" s="137"/>
      <c r="K134" s="113"/>
      <c r="L134" s="113"/>
      <c r="M134" s="136"/>
      <c r="N134" s="138">
        <f t="shared" si="24"/>
        <v>48529.74</v>
      </c>
    </row>
    <row r="135" s="3" customFormat="1" spans="1:14">
      <c r="A135" s="109">
        <f t="shared" si="25"/>
        <v>4</v>
      </c>
      <c r="B135" s="110" t="s">
        <v>54</v>
      </c>
      <c r="C135" s="115" t="s">
        <v>263</v>
      </c>
      <c r="D135" s="112">
        <v>2000</v>
      </c>
      <c r="E135" s="113"/>
      <c r="F135" s="113"/>
      <c r="G135" s="113"/>
      <c r="H135" s="113"/>
      <c r="I135" s="136"/>
      <c r="J135" s="137"/>
      <c r="K135" s="113"/>
      <c r="L135" s="113"/>
      <c r="M135" s="136"/>
      <c r="N135" s="138">
        <f t="shared" si="24"/>
        <v>50529.74</v>
      </c>
    </row>
    <row r="136" s="3" customFormat="1" spans="1:14">
      <c r="A136" s="109">
        <f t="shared" si="25"/>
        <v>5</v>
      </c>
      <c r="B136" s="110" t="s">
        <v>54</v>
      </c>
      <c r="C136" s="115" t="s">
        <v>264</v>
      </c>
      <c r="D136" s="112">
        <v>400</v>
      </c>
      <c r="E136" s="113"/>
      <c r="F136" s="113"/>
      <c r="G136" s="113"/>
      <c r="H136" s="113"/>
      <c r="I136" s="136">
        <v>6.71</v>
      </c>
      <c r="J136" s="137"/>
      <c r="K136" s="113"/>
      <c r="L136" s="113"/>
      <c r="M136" s="136"/>
      <c r="N136" s="138">
        <f t="shared" si="24"/>
        <v>50936.45</v>
      </c>
    </row>
    <row r="137" s="3" customFormat="1" spans="1:14">
      <c r="A137" s="109">
        <f t="shared" si="25"/>
        <v>6</v>
      </c>
      <c r="B137" s="110" t="s">
        <v>54</v>
      </c>
      <c r="C137" s="115" t="s">
        <v>265</v>
      </c>
      <c r="D137" s="112">
        <v>1200</v>
      </c>
      <c r="E137" s="113"/>
      <c r="F137" s="113"/>
      <c r="G137" s="162"/>
      <c r="H137" s="113"/>
      <c r="I137" s="136"/>
      <c r="J137" s="137"/>
      <c r="K137" s="113"/>
      <c r="L137" s="113"/>
      <c r="M137" s="136"/>
      <c r="N137" s="138">
        <f t="shared" si="24"/>
        <v>52136.45</v>
      </c>
    </row>
    <row r="138" s="3" customFormat="1" spans="1:14">
      <c r="A138" s="109">
        <f t="shared" si="25"/>
        <v>7</v>
      </c>
      <c r="B138" s="110" t="s">
        <v>54</v>
      </c>
      <c r="C138" s="115" t="s">
        <v>266</v>
      </c>
      <c r="D138" s="112">
        <v>400</v>
      </c>
      <c r="E138" s="113"/>
      <c r="F138" s="113"/>
      <c r="G138" s="113"/>
      <c r="H138" s="113"/>
      <c r="I138" s="136"/>
      <c r="J138" s="137"/>
      <c r="K138" s="113"/>
      <c r="L138" s="113"/>
      <c r="M138" s="136"/>
      <c r="N138" s="138">
        <f t="shared" si="24"/>
        <v>52536.45</v>
      </c>
    </row>
    <row r="139" s="3" customFormat="1" customHeight="1" spans="1:14">
      <c r="A139" s="109">
        <f t="shared" si="25"/>
        <v>8</v>
      </c>
      <c r="B139" s="110" t="s">
        <v>54</v>
      </c>
      <c r="C139" s="115" t="s">
        <v>267</v>
      </c>
      <c r="D139" s="112">
        <v>4000</v>
      </c>
      <c r="E139" s="113"/>
      <c r="F139" s="113"/>
      <c r="G139" s="113"/>
      <c r="H139" s="113"/>
      <c r="I139" s="136"/>
      <c r="J139" s="137"/>
      <c r="K139" s="113"/>
      <c r="L139" s="113"/>
      <c r="M139" s="136"/>
      <c r="N139" s="138">
        <f t="shared" si="24"/>
        <v>56536.45</v>
      </c>
    </row>
    <row r="140" s="3" customFormat="1" customHeight="1" spans="1:14">
      <c r="A140" s="91">
        <f t="shared" si="25"/>
        <v>9</v>
      </c>
      <c r="B140" s="110" t="s">
        <v>54</v>
      </c>
      <c r="C140" s="115" t="s">
        <v>268</v>
      </c>
      <c r="D140" s="94">
        <v>3000</v>
      </c>
      <c r="E140" s="95"/>
      <c r="F140" s="95"/>
      <c r="G140" s="95"/>
      <c r="H140" s="95"/>
      <c r="I140" s="125"/>
      <c r="J140" s="126"/>
      <c r="K140" s="95"/>
      <c r="L140" s="95"/>
      <c r="M140" s="125"/>
      <c r="N140" s="127">
        <f t="shared" si="24"/>
        <v>59536.45</v>
      </c>
    </row>
    <row r="141" s="3" customFormat="1" spans="1:14">
      <c r="A141" s="109">
        <f t="shared" si="25"/>
        <v>10</v>
      </c>
      <c r="B141" s="110" t="s">
        <v>54</v>
      </c>
      <c r="C141" s="115" t="s">
        <v>269</v>
      </c>
      <c r="D141" s="112">
        <v>2600</v>
      </c>
      <c r="E141" s="113"/>
      <c r="F141" s="113"/>
      <c r="G141" s="113"/>
      <c r="H141" s="113"/>
      <c r="I141" s="136"/>
      <c r="J141" s="137"/>
      <c r="K141" s="113"/>
      <c r="L141" s="113"/>
      <c r="M141" s="136"/>
      <c r="N141" s="138">
        <f t="shared" si="24"/>
        <v>62136.45</v>
      </c>
    </row>
    <row r="142" s="3" customFormat="1" spans="1:14">
      <c r="A142" s="109">
        <f t="shared" si="25"/>
        <v>11</v>
      </c>
      <c r="B142" s="110" t="s">
        <v>54</v>
      </c>
      <c r="C142" s="115" t="s">
        <v>270</v>
      </c>
      <c r="D142" s="112">
        <v>2000</v>
      </c>
      <c r="E142" s="113"/>
      <c r="F142" s="113"/>
      <c r="G142" s="113"/>
      <c r="H142" s="113"/>
      <c r="I142" s="136"/>
      <c r="J142" s="137"/>
      <c r="K142" s="113"/>
      <c r="L142" s="113"/>
      <c r="M142" s="136"/>
      <c r="N142" s="138">
        <f t="shared" si="24"/>
        <v>64136.45</v>
      </c>
    </row>
    <row r="143" s="3" customFormat="1" spans="1:14">
      <c r="A143" s="109">
        <f t="shared" si="25"/>
        <v>12</v>
      </c>
      <c r="B143" s="110" t="s">
        <v>54</v>
      </c>
      <c r="C143" s="115" t="s">
        <v>271</v>
      </c>
      <c r="D143" s="112">
        <v>800</v>
      </c>
      <c r="E143" s="113"/>
      <c r="F143" s="113"/>
      <c r="G143" s="113"/>
      <c r="H143" s="113"/>
      <c r="I143" s="136"/>
      <c r="J143" s="137"/>
      <c r="K143" s="113"/>
      <c r="L143" s="113"/>
      <c r="M143" s="136"/>
      <c r="N143" s="138">
        <f t="shared" si="24"/>
        <v>64936.45</v>
      </c>
    </row>
    <row r="144" s="3" customFormat="1" spans="1:14">
      <c r="A144" s="109">
        <f t="shared" si="25"/>
        <v>13</v>
      </c>
      <c r="B144" s="110" t="s">
        <v>54</v>
      </c>
      <c r="C144" s="115" t="s">
        <v>272</v>
      </c>
      <c r="D144" s="112">
        <v>1000</v>
      </c>
      <c r="E144" s="113"/>
      <c r="F144" s="113"/>
      <c r="G144" s="113"/>
      <c r="H144" s="113"/>
      <c r="I144" s="136"/>
      <c r="J144" s="137"/>
      <c r="K144" s="113"/>
      <c r="L144" s="113"/>
      <c r="M144" s="136"/>
      <c r="N144" s="138">
        <f t="shared" si="24"/>
        <v>65936.45</v>
      </c>
    </row>
    <row r="145" s="3" customFormat="1" spans="1:14">
      <c r="A145" s="109">
        <f t="shared" si="25"/>
        <v>14</v>
      </c>
      <c r="B145" s="110" t="s">
        <v>54</v>
      </c>
      <c r="C145" s="115" t="s">
        <v>273</v>
      </c>
      <c r="D145" s="112">
        <v>600</v>
      </c>
      <c r="E145" s="113"/>
      <c r="F145" s="113"/>
      <c r="G145" s="113"/>
      <c r="H145" s="113"/>
      <c r="I145" s="136"/>
      <c r="J145" s="137"/>
      <c r="K145" s="113"/>
      <c r="L145" s="113"/>
      <c r="M145" s="136"/>
      <c r="N145" s="138">
        <f t="shared" si="24"/>
        <v>66536.45</v>
      </c>
    </row>
    <row r="146" s="3" customFormat="1" spans="1:14">
      <c r="A146" s="109">
        <f t="shared" si="25"/>
        <v>15</v>
      </c>
      <c r="B146" s="110" t="s">
        <v>54</v>
      </c>
      <c r="C146" s="115" t="s">
        <v>274</v>
      </c>
      <c r="D146" s="112">
        <v>1000</v>
      </c>
      <c r="E146" s="113"/>
      <c r="F146" s="113"/>
      <c r="G146" s="113"/>
      <c r="H146" s="113"/>
      <c r="I146" s="136"/>
      <c r="J146" s="137"/>
      <c r="K146" s="113"/>
      <c r="L146" s="113"/>
      <c r="M146" s="136"/>
      <c r="N146" s="138">
        <f t="shared" si="24"/>
        <v>67536.45</v>
      </c>
    </row>
    <row r="147" s="3" customFormat="1" spans="1:14">
      <c r="A147" s="109">
        <f t="shared" si="25"/>
        <v>16</v>
      </c>
      <c r="B147" s="110" t="s">
        <v>54</v>
      </c>
      <c r="C147" s="115" t="s">
        <v>275</v>
      </c>
      <c r="D147" s="112">
        <v>1000</v>
      </c>
      <c r="E147" s="113"/>
      <c r="F147" s="113"/>
      <c r="G147" s="113"/>
      <c r="H147" s="113"/>
      <c r="I147" s="136"/>
      <c r="J147" s="137"/>
      <c r="K147" s="113"/>
      <c r="L147" s="113"/>
      <c r="M147" s="136"/>
      <c r="N147" s="138">
        <f t="shared" si="24"/>
        <v>68536.45</v>
      </c>
    </row>
    <row r="148" s="3" customFormat="1" spans="1:14">
      <c r="A148" s="109">
        <f t="shared" si="25"/>
        <v>17</v>
      </c>
      <c r="B148" s="110" t="s">
        <v>54</v>
      </c>
      <c r="C148" s="115" t="s">
        <v>276</v>
      </c>
      <c r="D148" s="112">
        <v>600</v>
      </c>
      <c r="E148" s="113"/>
      <c r="F148" s="113"/>
      <c r="G148" s="113"/>
      <c r="H148" s="113"/>
      <c r="I148" s="136"/>
      <c r="J148" s="137"/>
      <c r="K148" s="113"/>
      <c r="L148" s="113"/>
      <c r="M148" s="136"/>
      <c r="N148" s="138">
        <f t="shared" si="24"/>
        <v>69136.45</v>
      </c>
    </row>
    <row r="149" s="3" customFormat="1" spans="1:14">
      <c r="A149" s="109">
        <f t="shared" si="25"/>
        <v>18</v>
      </c>
      <c r="B149" s="110" t="s">
        <v>54</v>
      </c>
      <c r="C149" s="115" t="s">
        <v>277</v>
      </c>
      <c r="D149" s="112">
        <v>600</v>
      </c>
      <c r="E149" s="113"/>
      <c r="F149" s="113"/>
      <c r="G149" s="113"/>
      <c r="H149" s="113"/>
      <c r="I149" s="136"/>
      <c r="J149" s="137"/>
      <c r="K149" s="113"/>
      <c r="L149" s="113"/>
      <c r="M149" s="136"/>
      <c r="N149" s="138">
        <f t="shared" si="24"/>
        <v>69736.45</v>
      </c>
    </row>
    <row r="150" s="3" customFormat="1" spans="1:14">
      <c r="A150" s="109">
        <f t="shared" si="25"/>
        <v>19</v>
      </c>
      <c r="B150" s="110" t="s">
        <v>54</v>
      </c>
      <c r="C150" s="115" t="s">
        <v>278</v>
      </c>
      <c r="D150" s="112">
        <v>600</v>
      </c>
      <c r="E150" s="113"/>
      <c r="F150" s="113"/>
      <c r="G150" s="113"/>
      <c r="H150" s="113"/>
      <c r="I150" s="136">
        <v>2.2</v>
      </c>
      <c r="J150" s="137"/>
      <c r="K150" s="113"/>
      <c r="L150" s="113"/>
      <c r="M150" s="136"/>
      <c r="N150" s="138">
        <f t="shared" si="24"/>
        <v>70338.65</v>
      </c>
    </row>
    <row r="151" s="3" customFormat="1" spans="1:14">
      <c r="A151" s="109">
        <f t="shared" si="25"/>
        <v>20</v>
      </c>
      <c r="B151" s="110" t="s">
        <v>54</v>
      </c>
      <c r="C151" s="115" t="s">
        <v>279</v>
      </c>
      <c r="D151" s="112">
        <v>600</v>
      </c>
      <c r="E151" s="113"/>
      <c r="F151" s="113"/>
      <c r="G151" s="113"/>
      <c r="H151" s="113"/>
      <c r="I151" s="136">
        <v>6.62</v>
      </c>
      <c r="J151" s="137"/>
      <c r="K151" s="113"/>
      <c r="L151" s="113"/>
      <c r="M151" s="136"/>
      <c r="N151" s="138">
        <f t="shared" si="24"/>
        <v>70945.27</v>
      </c>
    </row>
    <row r="152" s="3" customFormat="1" spans="1:14">
      <c r="A152" s="109">
        <f t="shared" si="25"/>
        <v>21</v>
      </c>
      <c r="B152" s="110" t="s">
        <v>54</v>
      </c>
      <c r="C152" s="115" t="s">
        <v>280</v>
      </c>
      <c r="D152" s="112">
        <v>2000</v>
      </c>
      <c r="E152" s="113"/>
      <c r="F152" s="113"/>
      <c r="G152" s="113"/>
      <c r="H152" s="113"/>
      <c r="I152" s="136"/>
      <c r="J152" s="137"/>
      <c r="K152" s="113"/>
      <c r="L152" s="113"/>
      <c r="M152" s="136"/>
      <c r="N152" s="138">
        <f t="shared" si="24"/>
        <v>72945.27</v>
      </c>
    </row>
    <row r="153" s="3" customFormat="1" spans="1:14">
      <c r="A153" s="109">
        <f t="shared" si="25"/>
        <v>22</v>
      </c>
      <c r="B153" s="110" t="s">
        <v>54</v>
      </c>
      <c r="C153" s="115" t="s">
        <v>281</v>
      </c>
      <c r="D153" s="112">
        <v>400</v>
      </c>
      <c r="E153" s="113"/>
      <c r="F153" s="113"/>
      <c r="G153" s="113"/>
      <c r="H153" s="113"/>
      <c r="I153" s="136"/>
      <c r="J153" s="137"/>
      <c r="K153" s="113"/>
      <c r="L153" s="113"/>
      <c r="M153" s="136"/>
      <c r="N153" s="138">
        <f t="shared" si="24"/>
        <v>73345.27</v>
      </c>
    </row>
    <row r="154" s="3" customFormat="1" spans="1:14">
      <c r="A154" s="109">
        <f t="shared" si="25"/>
        <v>23</v>
      </c>
      <c r="B154" s="110" t="s">
        <v>54</v>
      </c>
      <c r="C154" s="115" t="s">
        <v>282</v>
      </c>
      <c r="D154" s="112">
        <v>1000</v>
      </c>
      <c r="E154" s="113"/>
      <c r="F154" s="113"/>
      <c r="G154" s="113"/>
      <c r="H154" s="113"/>
      <c r="I154" s="136"/>
      <c r="J154" s="137"/>
      <c r="K154" s="113"/>
      <c r="L154" s="113"/>
      <c r="M154" s="136"/>
      <c r="N154" s="138">
        <f t="shared" si="24"/>
        <v>74345.27</v>
      </c>
    </row>
    <row r="155" s="3" customFormat="1" spans="1:14">
      <c r="A155" s="109">
        <f t="shared" si="25"/>
        <v>24</v>
      </c>
      <c r="B155" s="110" t="s">
        <v>54</v>
      </c>
      <c r="C155" s="163" t="s">
        <v>283</v>
      </c>
      <c r="D155" s="112">
        <v>10000</v>
      </c>
      <c r="E155" s="113"/>
      <c r="F155" s="113"/>
      <c r="G155" s="113"/>
      <c r="H155" s="113"/>
      <c r="I155" s="136"/>
      <c r="J155" s="137"/>
      <c r="K155" s="113"/>
      <c r="L155" s="113"/>
      <c r="M155" s="136"/>
      <c r="N155" s="138">
        <f t="shared" si="24"/>
        <v>84345.27</v>
      </c>
    </row>
    <row r="156" s="3" customFormat="1" spans="1:14">
      <c r="A156" s="109">
        <f t="shared" si="25"/>
        <v>25</v>
      </c>
      <c r="B156" s="110" t="s">
        <v>54</v>
      </c>
      <c r="C156" s="115" t="s">
        <v>284</v>
      </c>
      <c r="D156" s="112">
        <v>800</v>
      </c>
      <c r="E156" s="113"/>
      <c r="F156" s="113"/>
      <c r="G156" s="113"/>
      <c r="H156" s="113"/>
      <c r="I156" s="136"/>
      <c r="J156" s="137"/>
      <c r="K156" s="113"/>
      <c r="L156" s="113"/>
      <c r="M156" s="136"/>
      <c r="N156" s="138">
        <f t="shared" si="24"/>
        <v>85145.27</v>
      </c>
    </row>
    <row r="157" s="3" customFormat="1" spans="1:14">
      <c r="A157" s="109">
        <f t="shared" si="25"/>
        <v>26</v>
      </c>
      <c r="B157" s="110" t="s">
        <v>54</v>
      </c>
      <c r="C157" s="115" t="s">
        <v>285</v>
      </c>
      <c r="D157" s="112">
        <v>2000</v>
      </c>
      <c r="E157" s="113"/>
      <c r="F157" s="113"/>
      <c r="G157" s="113"/>
      <c r="H157" s="113"/>
      <c r="I157" s="136"/>
      <c r="J157" s="137"/>
      <c r="K157" s="113"/>
      <c r="L157" s="113"/>
      <c r="M157" s="136"/>
      <c r="N157" s="138">
        <f t="shared" si="24"/>
        <v>87145.27</v>
      </c>
    </row>
    <row r="158" s="3" customFormat="1" spans="1:14">
      <c r="A158" s="109">
        <f t="shared" si="25"/>
        <v>27</v>
      </c>
      <c r="B158" s="110" t="s">
        <v>54</v>
      </c>
      <c r="C158" s="115" t="s">
        <v>286</v>
      </c>
      <c r="D158" s="112">
        <v>1200</v>
      </c>
      <c r="E158" s="113"/>
      <c r="F158" s="113"/>
      <c r="G158" s="113"/>
      <c r="H158" s="113"/>
      <c r="I158" s="136"/>
      <c r="J158" s="137"/>
      <c r="K158" s="113"/>
      <c r="L158" s="113"/>
      <c r="M158" s="136"/>
      <c r="N158" s="138">
        <f t="shared" si="24"/>
        <v>88345.27</v>
      </c>
    </row>
    <row r="159" s="3" customFormat="1" spans="1:14">
      <c r="A159" s="109">
        <f t="shared" si="25"/>
        <v>28</v>
      </c>
      <c r="B159" s="110" t="s">
        <v>54</v>
      </c>
      <c r="C159" s="115" t="s">
        <v>287</v>
      </c>
      <c r="D159" s="112">
        <v>2000</v>
      </c>
      <c r="E159" s="113"/>
      <c r="F159" s="113"/>
      <c r="G159" s="113"/>
      <c r="H159" s="113"/>
      <c r="I159" s="136"/>
      <c r="J159" s="137"/>
      <c r="K159" s="113"/>
      <c r="L159" s="113"/>
      <c r="M159" s="136"/>
      <c r="N159" s="138">
        <f t="shared" si="24"/>
        <v>90345.27</v>
      </c>
    </row>
    <row r="160" s="3" customFormat="1" spans="1:14">
      <c r="A160" s="109">
        <f t="shared" si="25"/>
        <v>29</v>
      </c>
      <c r="B160" s="110" t="s">
        <v>54</v>
      </c>
      <c r="C160" s="115" t="s">
        <v>288</v>
      </c>
      <c r="D160" s="112">
        <v>400</v>
      </c>
      <c r="E160" s="113"/>
      <c r="F160" s="113"/>
      <c r="G160" s="113"/>
      <c r="H160" s="113"/>
      <c r="I160" s="136"/>
      <c r="J160" s="137"/>
      <c r="K160" s="113"/>
      <c r="L160" s="113"/>
      <c r="M160" s="136"/>
      <c r="N160" s="138">
        <f t="shared" si="24"/>
        <v>90745.27</v>
      </c>
    </row>
    <row r="161" s="3" customFormat="1" spans="1:14">
      <c r="A161" s="109">
        <f t="shared" si="25"/>
        <v>30</v>
      </c>
      <c r="B161" s="110" t="s">
        <v>57</v>
      </c>
      <c r="C161" s="115" t="s">
        <v>289</v>
      </c>
      <c r="D161" s="112">
        <v>1200</v>
      </c>
      <c r="E161" s="113"/>
      <c r="F161" s="113"/>
      <c r="G161" s="113"/>
      <c r="H161" s="113"/>
      <c r="I161" s="136"/>
      <c r="J161" s="137"/>
      <c r="K161" s="113"/>
      <c r="L161" s="113"/>
      <c r="M161" s="136"/>
      <c r="N161" s="138">
        <f t="shared" si="24"/>
        <v>91945.27</v>
      </c>
    </row>
    <row r="162" s="3" customFormat="1" spans="1:14">
      <c r="A162" s="109">
        <f t="shared" si="25"/>
        <v>31</v>
      </c>
      <c r="B162" s="110" t="s">
        <v>57</v>
      </c>
      <c r="C162" s="115" t="s">
        <v>290</v>
      </c>
      <c r="D162" s="112">
        <v>1000</v>
      </c>
      <c r="E162" s="113"/>
      <c r="F162" s="113"/>
      <c r="G162" s="113"/>
      <c r="H162" s="113"/>
      <c r="I162" s="136"/>
      <c r="J162" s="137"/>
      <c r="K162" s="113"/>
      <c r="L162" s="113"/>
      <c r="M162" s="136"/>
      <c r="N162" s="138">
        <f t="shared" si="24"/>
        <v>92945.27</v>
      </c>
    </row>
    <row r="163" s="3" customFormat="1" spans="1:14">
      <c r="A163" s="109">
        <f t="shared" si="25"/>
        <v>32</v>
      </c>
      <c r="B163" s="110" t="s">
        <v>57</v>
      </c>
      <c r="C163" s="115" t="s">
        <v>291</v>
      </c>
      <c r="D163" s="112">
        <v>2600</v>
      </c>
      <c r="E163" s="113"/>
      <c r="F163" s="113"/>
      <c r="G163" s="113"/>
      <c r="H163" s="113"/>
      <c r="I163" s="136"/>
      <c r="J163" s="137"/>
      <c r="K163" s="113"/>
      <c r="L163" s="113"/>
      <c r="M163" s="136"/>
      <c r="N163" s="138">
        <f t="shared" si="24"/>
        <v>95545.27</v>
      </c>
    </row>
    <row r="164" s="3" customFormat="1" spans="1:14">
      <c r="A164" s="109">
        <f t="shared" si="25"/>
        <v>33</v>
      </c>
      <c r="B164" s="110" t="s">
        <v>57</v>
      </c>
      <c r="C164" s="115" t="s">
        <v>292</v>
      </c>
      <c r="D164" s="112">
        <v>2000</v>
      </c>
      <c r="E164" s="113"/>
      <c r="F164" s="113"/>
      <c r="G164" s="113"/>
      <c r="H164" s="113"/>
      <c r="I164" s="136"/>
      <c r="J164" s="137"/>
      <c r="K164" s="113"/>
      <c r="L164" s="113"/>
      <c r="M164" s="136"/>
      <c r="N164" s="138">
        <f t="shared" si="24"/>
        <v>97545.27</v>
      </c>
    </row>
    <row r="165" s="3" customFormat="1" spans="1:14">
      <c r="A165" s="109">
        <f t="shared" si="25"/>
        <v>34</v>
      </c>
      <c r="B165" s="110" t="s">
        <v>57</v>
      </c>
      <c r="C165" s="115" t="s">
        <v>293</v>
      </c>
      <c r="D165" s="112">
        <v>400</v>
      </c>
      <c r="E165" s="113"/>
      <c r="F165" s="113"/>
      <c r="G165" s="113"/>
      <c r="H165" s="113"/>
      <c r="I165" s="136"/>
      <c r="J165" s="137"/>
      <c r="K165" s="113"/>
      <c r="L165" s="113"/>
      <c r="M165" s="136"/>
      <c r="N165" s="138">
        <f t="shared" si="24"/>
        <v>97945.27</v>
      </c>
    </row>
    <row r="166" s="3" customFormat="1" spans="1:14">
      <c r="A166" s="109">
        <f t="shared" si="25"/>
        <v>35</v>
      </c>
      <c r="B166" s="110" t="s">
        <v>57</v>
      </c>
      <c r="C166" s="115" t="s">
        <v>294</v>
      </c>
      <c r="D166" s="112">
        <v>600</v>
      </c>
      <c r="E166" s="113"/>
      <c r="F166" s="113"/>
      <c r="G166" s="113"/>
      <c r="H166" s="113"/>
      <c r="I166" s="136"/>
      <c r="J166" s="137"/>
      <c r="K166" s="113"/>
      <c r="L166" s="113"/>
      <c r="M166" s="136"/>
      <c r="N166" s="138">
        <f t="shared" si="24"/>
        <v>98545.27</v>
      </c>
    </row>
    <row r="167" s="3" customFormat="1" spans="1:14">
      <c r="A167" s="109">
        <f t="shared" si="25"/>
        <v>36</v>
      </c>
      <c r="B167" s="110" t="s">
        <v>57</v>
      </c>
      <c r="C167" s="115" t="s">
        <v>295</v>
      </c>
      <c r="D167" s="112">
        <v>2000</v>
      </c>
      <c r="E167" s="113"/>
      <c r="F167" s="113"/>
      <c r="G167" s="113"/>
      <c r="H167" s="113"/>
      <c r="I167" s="136"/>
      <c r="J167" s="137"/>
      <c r="K167" s="113"/>
      <c r="L167" s="113"/>
      <c r="M167" s="136"/>
      <c r="N167" s="138">
        <f t="shared" si="24"/>
        <v>100545.27</v>
      </c>
    </row>
    <row r="168" s="3" customFormat="1" spans="1:14">
      <c r="A168" s="109">
        <f t="shared" si="25"/>
        <v>37</v>
      </c>
      <c r="B168" s="110" t="s">
        <v>57</v>
      </c>
      <c r="C168" s="115" t="s">
        <v>296</v>
      </c>
      <c r="D168" s="112">
        <v>2000</v>
      </c>
      <c r="E168" s="113"/>
      <c r="F168" s="113"/>
      <c r="G168" s="113"/>
      <c r="H168" s="113"/>
      <c r="I168" s="136"/>
      <c r="J168" s="137"/>
      <c r="K168" s="113"/>
      <c r="L168" s="113"/>
      <c r="M168" s="136"/>
      <c r="N168" s="138">
        <f t="shared" si="24"/>
        <v>102545.27</v>
      </c>
    </row>
    <row r="169" s="3" customFormat="1" spans="1:14">
      <c r="A169" s="109">
        <f t="shared" si="25"/>
        <v>38</v>
      </c>
      <c r="B169" s="110" t="s">
        <v>57</v>
      </c>
      <c r="C169" s="115" t="s">
        <v>297</v>
      </c>
      <c r="D169" s="112">
        <v>2000</v>
      </c>
      <c r="E169" s="113"/>
      <c r="F169" s="113"/>
      <c r="G169" s="113"/>
      <c r="H169" s="113"/>
      <c r="I169" s="136"/>
      <c r="J169" s="137"/>
      <c r="K169" s="113"/>
      <c r="L169" s="113"/>
      <c r="M169" s="136"/>
      <c r="N169" s="138">
        <f t="shared" si="24"/>
        <v>104545.27</v>
      </c>
    </row>
    <row r="170" s="3" customFormat="1" spans="1:14">
      <c r="A170" s="109">
        <f t="shared" si="25"/>
        <v>39</v>
      </c>
      <c r="B170" s="110" t="s">
        <v>59</v>
      </c>
      <c r="C170" s="115" t="s">
        <v>298</v>
      </c>
      <c r="D170" s="112">
        <v>2800</v>
      </c>
      <c r="E170" s="113"/>
      <c r="F170" s="113"/>
      <c r="G170" s="113"/>
      <c r="H170" s="113"/>
      <c r="I170" s="136"/>
      <c r="J170" s="137"/>
      <c r="K170" s="113"/>
      <c r="L170" s="113"/>
      <c r="M170" s="136"/>
      <c r="N170" s="138">
        <f t="shared" si="24"/>
        <v>107345.27</v>
      </c>
    </row>
    <row r="171" s="3" customFormat="1" spans="1:14">
      <c r="A171" s="109">
        <f t="shared" si="25"/>
        <v>40</v>
      </c>
      <c r="B171" s="110" t="s">
        <v>59</v>
      </c>
      <c r="C171" s="115" t="s">
        <v>299</v>
      </c>
      <c r="D171" s="112">
        <v>400</v>
      </c>
      <c r="E171" s="113"/>
      <c r="F171" s="113"/>
      <c r="G171" s="113"/>
      <c r="H171" s="113"/>
      <c r="I171" s="136"/>
      <c r="J171" s="137"/>
      <c r="K171" s="113"/>
      <c r="L171" s="113"/>
      <c r="M171" s="136"/>
      <c r="N171" s="138">
        <f t="shared" si="24"/>
        <v>107745.27</v>
      </c>
    </row>
    <row r="172" s="3" customFormat="1" spans="1:14">
      <c r="A172" s="109">
        <f t="shared" si="25"/>
        <v>41</v>
      </c>
      <c r="B172" s="110" t="s">
        <v>59</v>
      </c>
      <c r="C172" s="115" t="s">
        <v>300</v>
      </c>
      <c r="D172" s="112">
        <v>1000</v>
      </c>
      <c r="E172" s="113"/>
      <c r="F172" s="113"/>
      <c r="G172" s="113"/>
      <c r="H172" s="113"/>
      <c r="I172" s="136"/>
      <c r="J172" s="137"/>
      <c r="K172" s="113"/>
      <c r="L172" s="113"/>
      <c r="M172" s="136"/>
      <c r="N172" s="138">
        <f t="shared" si="24"/>
        <v>108745.27</v>
      </c>
    </row>
    <row r="173" s="3" customFormat="1" spans="1:14">
      <c r="A173" s="109">
        <f t="shared" si="25"/>
        <v>42</v>
      </c>
      <c r="B173" s="110" t="s">
        <v>59</v>
      </c>
      <c r="C173" s="115" t="s">
        <v>301</v>
      </c>
      <c r="D173" s="112">
        <v>1000</v>
      </c>
      <c r="E173" s="113"/>
      <c r="F173" s="113"/>
      <c r="G173" s="113"/>
      <c r="H173" s="113"/>
      <c r="I173" s="136"/>
      <c r="J173" s="137"/>
      <c r="K173" s="113"/>
      <c r="L173" s="113"/>
      <c r="M173" s="136"/>
      <c r="N173" s="138">
        <f t="shared" si="24"/>
        <v>109745.27</v>
      </c>
    </row>
    <row r="174" s="3" customFormat="1" spans="1:14">
      <c r="A174" s="109">
        <f t="shared" si="25"/>
        <v>43</v>
      </c>
      <c r="B174" s="110" t="s">
        <v>59</v>
      </c>
      <c r="C174" s="115" t="s">
        <v>302</v>
      </c>
      <c r="D174" s="112">
        <v>400</v>
      </c>
      <c r="E174" s="113"/>
      <c r="F174" s="113"/>
      <c r="G174" s="113"/>
      <c r="H174" s="113"/>
      <c r="I174" s="136"/>
      <c r="J174" s="137"/>
      <c r="K174" s="113"/>
      <c r="L174" s="113"/>
      <c r="M174" s="136"/>
      <c r="N174" s="138">
        <f t="shared" si="24"/>
        <v>110145.27</v>
      </c>
    </row>
    <row r="175" s="3" customFormat="1" spans="1:14">
      <c r="A175" s="109">
        <f t="shared" si="25"/>
        <v>44</v>
      </c>
      <c r="B175" s="110" t="s">
        <v>59</v>
      </c>
      <c r="C175" s="115" t="s">
        <v>303</v>
      </c>
      <c r="D175" s="112">
        <v>1200</v>
      </c>
      <c r="E175" s="113"/>
      <c r="F175" s="113"/>
      <c r="G175" s="113"/>
      <c r="H175" s="113"/>
      <c r="I175" s="136"/>
      <c r="J175" s="137"/>
      <c r="K175" s="113"/>
      <c r="L175" s="113"/>
      <c r="M175" s="136"/>
      <c r="N175" s="138">
        <f t="shared" si="24"/>
        <v>111345.27</v>
      </c>
    </row>
    <row r="176" s="3" customFormat="1" spans="1:14">
      <c r="A176" s="109">
        <f t="shared" si="25"/>
        <v>45</v>
      </c>
      <c r="B176" s="110" t="s">
        <v>59</v>
      </c>
      <c r="C176" s="115" t="s">
        <v>304</v>
      </c>
      <c r="D176" s="112">
        <v>3200</v>
      </c>
      <c r="E176" s="113"/>
      <c r="F176" s="113"/>
      <c r="G176" s="113"/>
      <c r="H176" s="113"/>
      <c r="I176" s="136"/>
      <c r="J176" s="137"/>
      <c r="K176" s="113"/>
      <c r="L176" s="113"/>
      <c r="M176" s="136"/>
      <c r="N176" s="138">
        <f t="shared" si="24"/>
        <v>114545.27</v>
      </c>
    </row>
    <row r="177" s="3" customFormat="1" spans="1:14">
      <c r="A177" s="109">
        <f t="shared" si="25"/>
        <v>46</v>
      </c>
      <c r="B177" s="110" t="s">
        <v>59</v>
      </c>
      <c r="C177" s="115" t="s">
        <v>305</v>
      </c>
      <c r="D177" s="112">
        <v>600</v>
      </c>
      <c r="E177" s="113"/>
      <c r="F177" s="113"/>
      <c r="G177" s="113"/>
      <c r="H177" s="113"/>
      <c r="I177" s="136"/>
      <c r="J177" s="137"/>
      <c r="K177" s="113"/>
      <c r="L177" s="113"/>
      <c r="M177" s="136"/>
      <c r="N177" s="138">
        <f t="shared" si="24"/>
        <v>115145.27</v>
      </c>
    </row>
    <row r="178" s="3" customFormat="1" spans="1:14">
      <c r="A178" s="109">
        <f t="shared" si="25"/>
        <v>47</v>
      </c>
      <c r="B178" s="110" t="s">
        <v>59</v>
      </c>
      <c r="C178" s="115" t="s">
        <v>306</v>
      </c>
      <c r="D178" s="112">
        <v>2400</v>
      </c>
      <c r="E178" s="113"/>
      <c r="F178" s="113"/>
      <c r="G178" s="113"/>
      <c r="H178" s="113"/>
      <c r="I178" s="136"/>
      <c r="J178" s="137"/>
      <c r="K178" s="113"/>
      <c r="L178" s="113"/>
      <c r="M178" s="136"/>
      <c r="N178" s="138">
        <f t="shared" si="24"/>
        <v>117545.27</v>
      </c>
    </row>
    <row r="179" s="3" customFormat="1" spans="1:14">
      <c r="A179" s="109">
        <f t="shared" si="25"/>
        <v>48</v>
      </c>
      <c r="B179" s="110" t="s">
        <v>68</v>
      </c>
      <c r="C179" s="115" t="s">
        <v>307</v>
      </c>
      <c r="D179" s="112">
        <v>800</v>
      </c>
      <c r="E179" s="113"/>
      <c r="F179" s="113"/>
      <c r="G179" s="113"/>
      <c r="H179" s="113"/>
      <c r="I179" s="136"/>
      <c r="J179" s="137"/>
      <c r="K179" s="113"/>
      <c r="L179" s="113"/>
      <c r="M179" s="136"/>
      <c r="N179" s="138">
        <f t="shared" si="24"/>
        <v>118345.27</v>
      </c>
    </row>
    <row r="180" s="3" customFormat="1" spans="1:14">
      <c r="A180" s="109">
        <f t="shared" si="25"/>
        <v>49</v>
      </c>
      <c r="B180" s="110" t="s">
        <v>68</v>
      </c>
      <c r="C180" s="115" t="s">
        <v>308</v>
      </c>
      <c r="D180" s="112">
        <v>800</v>
      </c>
      <c r="E180" s="113"/>
      <c r="F180" s="113"/>
      <c r="G180" s="113"/>
      <c r="H180" s="113"/>
      <c r="I180" s="136"/>
      <c r="J180" s="137"/>
      <c r="K180" s="113"/>
      <c r="L180" s="113"/>
      <c r="M180" s="136"/>
      <c r="N180" s="138">
        <f t="shared" si="24"/>
        <v>119145.27</v>
      </c>
    </row>
    <row r="181" s="3" customFormat="1" spans="1:14">
      <c r="A181" s="109">
        <f t="shared" si="25"/>
        <v>50</v>
      </c>
      <c r="B181" s="110" t="s">
        <v>68</v>
      </c>
      <c r="C181" s="115" t="s">
        <v>309</v>
      </c>
      <c r="D181" s="112">
        <v>400</v>
      </c>
      <c r="E181" s="113"/>
      <c r="F181" s="113"/>
      <c r="G181" s="113"/>
      <c r="H181" s="113"/>
      <c r="I181" s="136"/>
      <c r="J181" s="137"/>
      <c r="K181" s="113"/>
      <c r="L181" s="113"/>
      <c r="M181" s="136"/>
      <c r="N181" s="138">
        <f t="shared" si="24"/>
        <v>119545.27</v>
      </c>
    </row>
    <row r="182" s="3" customFormat="1" spans="1:14">
      <c r="A182" s="109">
        <f t="shared" si="25"/>
        <v>51</v>
      </c>
      <c r="B182" s="110" t="s">
        <v>68</v>
      </c>
      <c r="C182" s="115" t="s">
        <v>238</v>
      </c>
      <c r="D182" s="112">
        <v>1500</v>
      </c>
      <c r="E182" s="113"/>
      <c r="F182" s="113"/>
      <c r="G182" s="113"/>
      <c r="H182" s="113"/>
      <c r="I182" s="136"/>
      <c r="J182" s="137"/>
      <c r="K182" s="113"/>
      <c r="L182" s="113"/>
      <c r="M182" s="136"/>
      <c r="N182" s="138">
        <f t="shared" si="24"/>
        <v>121045.27</v>
      </c>
    </row>
    <row r="183" s="3" customFormat="1" spans="1:14">
      <c r="A183" s="109">
        <f t="shared" si="25"/>
        <v>52</v>
      </c>
      <c r="B183" s="110" t="s">
        <v>68</v>
      </c>
      <c r="C183" s="115" t="s">
        <v>310</v>
      </c>
      <c r="D183" s="112">
        <v>2000</v>
      </c>
      <c r="E183" s="113"/>
      <c r="F183" s="113"/>
      <c r="G183" s="113"/>
      <c r="H183" s="113"/>
      <c r="I183" s="136">
        <v>7.22</v>
      </c>
      <c r="J183" s="137"/>
      <c r="K183" s="113"/>
      <c r="L183" s="113"/>
      <c r="M183" s="136"/>
      <c r="N183" s="138">
        <f t="shared" si="24"/>
        <v>123052.49</v>
      </c>
    </row>
    <row r="184" s="3" customFormat="1" spans="1:14">
      <c r="A184" s="109">
        <f t="shared" si="25"/>
        <v>53</v>
      </c>
      <c r="B184" s="110" t="s">
        <v>68</v>
      </c>
      <c r="C184" s="115" t="s">
        <v>311</v>
      </c>
      <c r="D184" s="112">
        <v>2000</v>
      </c>
      <c r="E184" s="113"/>
      <c r="F184" s="113"/>
      <c r="G184" s="113"/>
      <c r="H184" s="113"/>
      <c r="I184" s="136"/>
      <c r="J184" s="137"/>
      <c r="K184" s="113"/>
      <c r="L184" s="113"/>
      <c r="M184" s="136"/>
      <c r="N184" s="138">
        <f t="shared" si="24"/>
        <v>125052.49</v>
      </c>
    </row>
    <row r="185" s="3" customFormat="1" spans="1:14">
      <c r="A185" s="109">
        <f t="shared" si="25"/>
        <v>54</v>
      </c>
      <c r="B185" s="110" t="s">
        <v>68</v>
      </c>
      <c r="C185" s="115" t="s">
        <v>312</v>
      </c>
      <c r="D185" s="112">
        <v>800</v>
      </c>
      <c r="E185" s="113"/>
      <c r="F185" s="113"/>
      <c r="G185" s="113"/>
      <c r="H185" s="113"/>
      <c r="I185" s="136"/>
      <c r="J185" s="137"/>
      <c r="K185" s="113"/>
      <c r="L185" s="113"/>
      <c r="M185" s="136"/>
      <c r="N185" s="138">
        <f t="shared" si="24"/>
        <v>125852.49</v>
      </c>
    </row>
    <row r="186" s="3" customFormat="1" spans="1:14">
      <c r="A186" s="109">
        <f t="shared" si="25"/>
        <v>55</v>
      </c>
      <c r="B186" s="110" t="s">
        <v>68</v>
      </c>
      <c r="C186" s="115" t="s">
        <v>313</v>
      </c>
      <c r="D186" s="112">
        <v>3000</v>
      </c>
      <c r="E186" s="113"/>
      <c r="F186" s="113"/>
      <c r="G186" s="113"/>
      <c r="H186" s="113"/>
      <c r="I186" s="136"/>
      <c r="J186" s="137"/>
      <c r="K186" s="113"/>
      <c r="L186" s="113"/>
      <c r="M186" s="136"/>
      <c r="N186" s="138">
        <f t="shared" si="24"/>
        <v>128852.49</v>
      </c>
    </row>
    <row r="187" s="3" customFormat="1" spans="1:14">
      <c r="A187" s="109">
        <f t="shared" si="25"/>
        <v>56</v>
      </c>
      <c r="B187" s="110" t="s">
        <v>68</v>
      </c>
      <c r="C187" s="115" t="s">
        <v>314</v>
      </c>
      <c r="D187" s="112">
        <v>600</v>
      </c>
      <c r="E187" s="113"/>
      <c r="F187" s="113"/>
      <c r="G187" s="113"/>
      <c r="H187" s="113"/>
      <c r="I187" s="136"/>
      <c r="J187" s="137"/>
      <c r="K187" s="113"/>
      <c r="L187" s="113"/>
      <c r="M187" s="136"/>
      <c r="N187" s="138">
        <f t="shared" si="24"/>
        <v>129452.49</v>
      </c>
    </row>
    <row r="188" s="3" customFormat="1" spans="1:14">
      <c r="A188" s="109">
        <f t="shared" si="25"/>
        <v>57</v>
      </c>
      <c r="B188" s="110" t="s">
        <v>68</v>
      </c>
      <c r="C188" s="115" t="s">
        <v>315</v>
      </c>
      <c r="D188" s="112">
        <v>800</v>
      </c>
      <c r="E188" s="113"/>
      <c r="F188" s="113"/>
      <c r="G188" s="113"/>
      <c r="H188" s="113"/>
      <c r="I188" s="136"/>
      <c r="J188" s="137"/>
      <c r="K188" s="113"/>
      <c r="L188" s="113"/>
      <c r="M188" s="136"/>
      <c r="N188" s="138">
        <f t="shared" si="24"/>
        <v>130252.49</v>
      </c>
    </row>
    <row r="189" s="3" customFormat="1" spans="1:14">
      <c r="A189" s="109">
        <f t="shared" si="25"/>
        <v>58</v>
      </c>
      <c r="B189" s="110" t="s">
        <v>68</v>
      </c>
      <c r="C189" s="115" t="s">
        <v>316</v>
      </c>
      <c r="D189" s="112">
        <v>2000</v>
      </c>
      <c r="E189" s="113"/>
      <c r="F189" s="113"/>
      <c r="G189" s="113"/>
      <c r="H189" s="113"/>
      <c r="I189" s="136"/>
      <c r="J189" s="137"/>
      <c r="K189" s="113"/>
      <c r="L189" s="113"/>
      <c r="M189" s="136"/>
      <c r="N189" s="138">
        <f t="shared" si="24"/>
        <v>132252.49</v>
      </c>
    </row>
    <row r="190" s="3" customFormat="1" spans="1:14">
      <c r="A190" s="109">
        <f t="shared" si="25"/>
        <v>59</v>
      </c>
      <c r="B190" s="110" t="s">
        <v>68</v>
      </c>
      <c r="C190" s="115" t="s">
        <v>317</v>
      </c>
      <c r="D190" s="112">
        <v>4000</v>
      </c>
      <c r="E190" s="113"/>
      <c r="F190" s="113"/>
      <c r="G190" s="113"/>
      <c r="H190" s="113"/>
      <c r="I190" s="136"/>
      <c r="J190" s="137"/>
      <c r="K190" s="113"/>
      <c r="L190" s="113"/>
      <c r="M190" s="136"/>
      <c r="N190" s="138">
        <f t="shared" si="24"/>
        <v>136252.49</v>
      </c>
    </row>
    <row r="191" s="3" customFormat="1" spans="1:14">
      <c r="A191" s="109">
        <f t="shared" si="25"/>
        <v>60</v>
      </c>
      <c r="B191" s="110" t="s">
        <v>68</v>
      </c>
      <c r="C191" s="115" t="s">
        <v>318</v>
      </c>
      <c r="D191" s="112">
        <v>2000</v>
      </c>
      <c r="E191" s="113"/>
      <c r="F191" s="113"/>
      <c r="G191" s="113"/>
      <c r="H191" s="113"/>
      <c r="I191" s="136"/>
      <c r="J191" s="137"/>
      <c r="K191" s="113"/>
      <c r="L191" s="113"/>
      <c r="M191" s="136"/>
      <c r="N191" s="138">
        <f t="shared" si="24"/>
        <v>138252.49</v>
      </c>
    </row>
    <row r="192" s="3" customFormat="1" spans="1:14">
      <c r="A192" s="109">
        <f t="shared" si="25"/>
        <v>61</v>
      </c>
      <c r="B192" s="110" t="s">
        <v>68</v>
      </c>
      <c r="C192" s="115" t="s">
        <v>319</v>
      </c>
      <c r="D192" s="112">
        <v>1000</v>
      </c>
      <c r="E192" s="113"/>
      <c r="F192" s="113"/>
      <c r="G192" s="113"/>
      <c r="H192" s="113"/>
      <c r="I192" s="136"/>
      <c r="J192" s="137"/>
      <c r="K192" s="113"/>
      <c r="L192" s="113"/>
      <c r="M192" s="136"/>
      <c r="N192" s="138">
        <f t="shared" si="24"/>
        <v>139252.49</v>
      </c>
    </row>
    <row r="193" s="3" customFormat="1" spans="1:14">
      <c r="A193" s="109">
        <f t="shared" si="25"/>
        <v>62</v>
      </c>
      <c r="B193" s="110" t="s">
        <v>73</v>
      </c>
      <c r="C193" s="115" t="s">
        <v>320</v>
      </c>
      <c r="D193" s="112">
        <v>2000</v>
      </c>
      <c r="E193" s="113"/>
      <c r="F193" s="113"/>
      <c r="G193" s="113"/>
      <c r="H193" s="113"/>
      <c r="I193" s="136"/>
      <c r="J193" s="137"/>
      <c r="K193" s="113"/>
      <c r="L193" s="113"/>
      <c r="M193" s="136"/>
      <c r="N193" s="138">
        <f t="shared" si="24"/>
        <v>141252.49</v>
      </c>
    </row>
    <row r="194" s="3" customFormat="1" spans="1:14">
      <c r="A194" s="109">
        <f t="shared" si="25"/>
        <v>63</v>
      </c>
      <c r="B194" s="110" t="s">
        <v>73</v>
      </c>
      <c r="C194" s="115" t="s">
        <v>321</v>
      </c>
      <c r="D194" s="112">
        <v>1800</v>
      </c>
      <c r="E194" s="113"/>
      <c r="F194" s="113"/>
      <c r="G194" s="113"/>
      <c r="H194" s="113"/>
      <c r="I194" s="136"/>
      <c r="J194" s="137"/>
      <c r="K194" s="113"/>
      <c r="L194" s="113"/>
      <c r="M194" s="136"/>
      <c r="N194" s="138">
        <f t="shared" si="24"/>
        <v>143052.49</v>
      </c>
    </row>
    <row r="195" s="3" customFormat="1" spans="1:14">
      <c r="A195" s="109">
        <f t="shared" si="25"/>
        <v>64</v>
      </c>
      <c r="B195" s="110" t="s">
        <v>73</v>
      </c>
      <c r="C195" s="115" t="s">
        <v>322</v>
      </c>
      <c r="D195" s="112">
        <v>600</v>
      </c>
      <c r="E195" s="113"/>
      <c r="F195" s="113"/>
      <c r="G195" s="113"/>
      <c r="H195" s="113"/>
      <c r="I195" s="136"/>
      <c r="J195" s="137"/>
      <c r="K195" s="113"/>
      <c r="L195" s="113"/>
      <c r="M195" s="136"/>
      <c r="N195" s="138">
        <f t="shared" si="24"/>
        <v>143652.49</v>
      </c>
    </row>
    <row r="196" s="3" customFormat="1" spans="1:14">
      <c r="A196" s="109">
        <f t="shared" si="25"/>
        <v>65</v>
      </c>
      <c r="B196" s="110" t="s">
        <v>73</v>
      </c>
      <c r="C196" s="115" t="s">
        <v>323</v>
      </c>
      <c r="D196" s="112">
        <v>800</v>
      </c>
      <c r="E196" s="113"/>
      <c r="F196" s="113"/>
      <c r="G196" s="113"/>
      <c r="H196" s="113"/>
      <c r="I196" s="136"/>
      <c r="J196" s="137"/>
      <c r="K196" s="113"/>
      <c r="L196" s="113"/>
      <c r="M196" s="136"/>
      <c r="N196" s="138">
        <f t="shared" ref="N196:N248" si="26">N195+SUM(D196:I196)-SUM(J196:M196)</f>
        <v>144452.49</v>
      </c>
    </row>
    <row r="197" s="3" customFormat="1" spans="1:14">
      <c r="A197" s="109">
        <f t="shared" ref="A197:A248" si="27">A196+1</f>
        <v>66</v>
      </c>
      <c r="B197" s="110" t="s">
        <v>73</v>
      </c>
      <c r="C197" s="115" t="s">
        <v>324</v>
      </c>
      <c r="D197" s="112">
        <v>600</v>
      </c>
      <c r="E197" s="113"/>
      <c r="F197" s="113"/>
      <c r="G197" s="113"/>
      <c r="H197" s="113"/>
      <c r="I197" s="136"/>
      <c r="J197" s="137"/>
      <c r="K197" s="113"/>
      <c r="L197" s="113"/>
      <c r="M197" s="136"/>
      <c r="N197" s="138">
        <f t="shared" si="26"/>
        <v>145052.49</v>
      </c>
    </row>
    <row r="198" s="3" customFormat="1" spans="1:14">
      <c r="A198" s="109">
        <f t="shared" si="27"/>
        <v>67</v>
      </c>
      <c r="B198" s="110" t="s">
        <v>73</v>
      </c>
      <c r="C198" s="115" t="s">
        <v>325</v>
      </c>
      <c r="D198" s="112">
        <v>3200</v>
      </c>
      <c r="E198" s="113"/>
      <c r="F198" s="113"/>
      <c r="G198" s="113"/>
      <c r="H198" s="113"/>
      <c r="I198" s="136"/>
      <c r="J198" s="137"/>
      <c r="K198" s="113"/>
      <c r="L198" s="113"/>
      <c r="M198" s="136"/>
      <c r="N198" s="138">
        <f t="shared" si="26"/>
        <v>148252.49</v>
      </c>
    </row>
    <row r="199" s="3" customFormat="1" spans="1:14">
      <c r="A199" s="109">
        <f t="shared" si="27"/>
        <v>68</v>
      </c>
      <c r="B199" s="110" t="s">
        <v>73</v>
      </c>
      <c r="C199" s="115" t="s">
        <v>326</v>
      </c>
      <c r="D199" s="112">
        <v>600</v>
      </c>
      <c r="E199" s="113"/>
      <c r="F199" s="113"/>
      <c r="G199" s="113"/>
      <c r="H199" s="113"/>
      <c r="I199" s="136"/>
      <c r="J199" s="137"/>
      <c r="K199" s="113"/>
      <c r="L199" s="113"/>
      <c r="M199" s="136"/>
      <c r="N199" s="138">
        <f t="shared" si="26"/>
        <v>148852.49</v>
      </c>
    </row>
    <row r="200" s="3" customFormat="1" spans="1:14">
      <c r="A200" s="109">
        <f t="shared" si="27"/>
        <v>69</v>
      </c>
      <c r="B200" s="110" t="s">
        <v>73</v>
      </c>
      <c r="C200" s="115" t="s">
        <v>327</v>
      </c>
      <c r="D200" s="112">
        <v>2600</v>
      </c>
      <c r="E200" s="113"/>
      <c r="F200" s="113"/>
      <c r="G200" s="113"/>
      <c r="H200" s="113"/>
      <c r="I200" s="136"/>
      <c r="J200" s="137"/>
      <c r="K200" s="113"/>
      <c r="L200" s="113"/>
      <c r="M200" s="136"/>
      <c r="N200" s="138">
        <f t="shared" si="26"/>
        <v>151452.49</v>
      </c>
    </row>
    <row r="201" s="3" customFormat="1" spans="1:14">
      <c r="A201" s="109">
        <f t="shared" si="27"/>
        <v>70</v>
      </c>
      <c r="B201" s="110" t="s">
        <v>156</v>
      </c>
      <c r="C201" s="115" t="s">
        <v>328</v>
      </c>
      <c r="D201" s="112">
        <v>2000</v>
      </c>
      <c r="E201" s="113"/>
      <c r="F201" s="113"/>
      <c r="G201" s="113"/>
      <c r="H201" s="113"/>
      <c r="I201" s="136"/>
      <c r="J201" s="137"/>
      <c r="K201" s="113"/>
      <c r="L201" s="113"/>
      <c r="M201" s="136"/>
      <c r="N201" s="138">
        <f t="shared" si="26"/>
        <v>153452.49</v>
      </c>
    </row>
    <row r="202" s="3" customFormat="1" spans="1:14">
      <c r="A202" s="109">
        <f t="shared" si="27"/>
        <v>71</v>
      </c>
      <c r="B202" s="110" t="s">
        <v>156</v>
      </c>
      <c r="C202" s="115" t="s">
        <v>329</v>
      </c>
      <c r="D202" s="112">
        <v>2200</v>
      </c>
      <c r="E202" s="113"/>
      <c r="F202" s="113"/>
      <c r="G202" s="113"/>
      <c r="H202" s="113"/>
      <c r="I202" s="136"/>
      <c r="J202" s="137"/>
      <c r="K202" s="113"/>
      <c r="L202" s="113"/>
      <c r="M202" s="136"/>
      <c r="N202" s="138">
        <f t="shared" si="26"/>
        <v>155652.49</v>
      </c>
    </row>
    <row r="203" s="3" customFormat="1" spans="1:14">
      <c r="A203" s="109">
        <f t="shared" si="27"/>
        <v>72</v>
      </c>
      <c r="B203" s="110" t="s">
        <v>75</v>
      </c>
      <c r="C203" s="115" t="s">
        <v>330</v>
      </c>
      <c r="D203" s="112">
        <v>600</v>
      </c>
      <c r="E203" s="113"/>
      <c r="F203" s="113"/>
      <c r="G203" s="113"/>
      <c r="H203" s="113"/>
      <c r="I203" s="136"/>
      <c r="J203" s="137"/>
      <c r="K203" s="113"/>
      <c r="L203" s="113"/>
      <c r="M203" s="136"/>
      <c r="N203" s="138">
        <f t="shared" si="26"/>
        <v>156252.49</v>
      </c>
    </row>
    <row r="204" s="3" customFormat="1" spans="1:14">
      <c r="A204" s="109">
        <f t="shared" si="27"/>
        <v>73</v>
      </c>
      <c r="B204" s="110" t="s">
        <v>75</v>
      </c>
      <c r="C204" s="115" t="s">
        <v>237</v>
      </c>
      <c r="D204" s="112">
        <v>2000</v>
      </c>
      <c r="E204" s="113"/>
      <c r="F204" s="113"/>
      <c r="G204" s="113"/>
      <c r="H204" s="113"/>
      <c r="I204" s="136"/>
      <c r="J204" s="137"/>
      <c r="K204" s="113"/>
      <c r="L204" s="113"/>
      <c r="M204" s="136"/>
      <c r="N204" s="138">
        <f t="shared" si="26"/>
        <v>158252.49</v>
      </c>
    </row>
    <row r="205" s="3" customFormat="1" spans="1:14">
      <c r="A205" s="109">
        <f t="shared" si="27"/>
        <v>74</v>
      </c>
      <c r="B205" s="110" t="s">
        <v>331</v>
      </c>
      <c r="C205" s="115" t="s">
        <v>332</v>
      </c>
      <c r="D205" s="112">
        <v>2000</v>
      </c>
      <c r="E205" s="113"/>
      <c r="F205" s="113"/>
      <c r="G205" s="113"/>
      <c r="H205" s="113"/>
      <c r="I205" s="136"/>
      <c r="J205" s="137"/>
      <c r="K205" s="113"/>
      <c r="L205" s="113"/>
      <c r="M205" s="136"/>
      <c r="N205" s="138">
        <f t="shared" si="26"/>
        <v>160252.49</v>
      </c>
    </row>
    <row r="206" s="3" customFormat="1" spans="1:14">
      <c r="A206" s="109">
        <f t="shared" si="27"/>
        <v>75</v>
      </c>
      <c r="B206" s="110" t="s">
        <v>331</v>
      </c>
      <c r="C206" s="115" t="s">
        <v>333</v>
      </c>
      <c r="D206" s="112">
        <v>800</v>
      </c>
      <c r="E206" s="113"/>
      <c r="F206" s="113"/>
      <c r="G206" s="113"/>
      <c r="H206" s="113"/>
      <c r="I206" s="136"/>
      <c r="J206" s="137"/>
      <c r="K206" s="113"/>
      <c r="L206" s="113"/>
      <c r="M206" s="136"/>
      <c r="N206" s="138">
        <f t="shared" si="26"/>
        <v>161052.49</v>
      </c>
    </row>
    <row r="207" s="3" customFormat="1" spans="1:14">
      <c r="A207" s="109">
        <f t="shared" si="27"/>
        <v>76</v>
      </c>
      <c r="B207" s="110" t="s">
        <v>331</v>
      </c>
      <c r="C207" s="115" t="s">
        <v>334</v>
      </c>
      <c r="D207" s="112">
        <v>5000</v>
      </c>
      <c r="E207" s="113"/>
      <c r="F207" s="113"/>
      <c r="G207" s="113"/>
      <c r="H207" s="113"/>
      <c r="I207" s="136"/>
      <c r="J207" s="137"/>
      <c r="K207" s="113"/>
      <c r="L207" s="113"/>
      <c r="M207" s="136"/>
      <c r="N207" s="138">
        <f t="shared" si="26"/>
        <v>166052.49</v>
      </c>
    </row>
    <row r="208" s="3" customFormat="1" spans="1:14">
      <c r="A208" s="109">
        <f t="shared" si="27"/>
        <v>77</v>
      </c>
      <c r="B208" s="110" t="s">
        <v>331</v>
      </c>
      <c r="C208" s="115" t="s">
        <v>335</v>
      </c>
      <c r="D208" s="112">
        <v>800</v>
      </c>
      <c r="E208" s="113"/>
      <c r="F208" s="113"/>
      <c r="G208" s="113"/>
      <c r="H208" s="113"/>
      <c r="I208" s="136"/>
      <c r="J208" s="137"/>
      <c r="K208" s="113"/>
      <c r="L208" s="113"/>
      <c r="M208" s="136"/>
      <c r="N208" s="138">
        <f t="shared" si="26"/>
        <v>166852.49</v>
      </c>
    </row>
    <row r="209" s="3" customFormat="1" spans="1:14">
      <c r="A209" s="109">
        <f t="shared" si="27"/>
        <v>78</v>
      </c>
      <c r="B209" s="110" t="s">
        <v>331</v>
      </c>
      <c r="C209" s="115" t="s">
        <v>336</v>
      </c>
      <c r="D209" s="112">
        <v>2000</v>
      </c>
      <c r="E209" s="113"/>
      <c r="F209" s="113"/>
      <c r="G209" s="113"/>
      <c r="H209" s="113"/>
      <c r="I209" s="136"/>
      <c r="J209" s="137"/>
      <c r="K209" s="113"/>
      <c r="L209" s="113"/>
      <c r="M209" s="136"/>
      <c r="N209" s="138">
        <f t="shared" si="26"/>
        <v>168852.49</v>
      </c>
    </row>
    <row r="210" s="3" customFormat="1" spans="1:14">
      <c r="A210" s="109">
        <f t="shared" si="27"/>
        <v>79</v>
      </c>
      <c r="B210" s="110" t="s">
        <v>331</v>
      </c>
      <c r="C210" s="163" t="s">
        <v>337</v>
      </c>
      <c r="D210" s="112">
        <v>12000</v>
      </c>
      <c r="E210" s="113"/>
      <c r="F210" s="113"/>
      <c r="G210" s="113"/>
      <c r="H210" s="113"/>
      <c r="I210" s="136"/>
      <c r="J210" s="137"/>
      <c r="K210" s="113"/>
      <c r="L210" s="113"/>
      <c r="M210" s="136"/>
      <c r="N210" s="138">
        <f t="shared" si="26"/>
        <v>180852.49</v>
      </c>
    </row>
    <row r="211" s="3" customFormat="1" spans="1:14">
      <c r="A211" s="109">
        <f t="shared" si="27"/>
        <v>80</v>
      </c>
      <c r="B211" s="110" t="s">
        <v>331</v>
      </c>
      <c r="C211" s="115" t="s">
        <v>338</v>
      </c>
      <c r="D211" s="112">
        <v>2000</v>
      </c>
      <c r="E211" s="113"/>
      <c r="F211" s="113"/>
      <c r="G211" s="113"/>
      <c r="H211" s="113"/>
      <c r="I211" s="136"/>
      <c r="J211" s="137"/>
      <c r="K211" s="113"/>
      <c r="L211" s="113"/>
      <c r="M211" s="136"/>
      <c r="N211" s="138">
        <f t="shared" si="26"/>
        <v>182852.49</v>
      </c>
    </row>
    <row r="212" s="3" customFormat="1" spans="1:14">
      <c r="A212" s="109">
        <f t="shared" si="27"/>
        <v>81</v>
      </c>
      <c r="B212" s="110" t="s">
        <v>331</v>
      </c>
      <c r="C212" s="115" t="s">
        <v>339</v>
      </c>
      <c r="D212" s="112">
        <v>2000</v>
      </c>
      <c r="E212" s="113"/>
      <c r="F212" s="113"/>
      <c r="G212" s="113"/>
      <c r="H212" s="113"/>
      <c r="I212" s="136"/>
      <c r="J212" s="137"/>
      <c r="K212" s="113"/>
      <c r="L212" s="113"/>
      <c r="M212" s="136"/>
      <c r="N212" s="138">
        <f t="shared" si="26"/>
        <v>184852.49</v>
      </c>
    </row>
    <row r="213" s="3" customFormat="1" spans="1:14">
      <c r="A213" s="109">
        <f t="shared" si="27"/>
        <v>82</v>
      </c>
      <c r="B213" s="110" t="s">
        <v>331</v>
      </c>
      <c r="C213" s="115" t="s">
        <v>340</v>
      </c>
      <c r="D213" s="112">
        <v>2000</v>
      </c>
      <c r="E213" s="113"/>
      <c r="F213" s="113"/>
      <c r="G213" s="113"/>
      <c r="H213" s="113"/>
      <c r="I213" s="136">
        <v>6.51</v>
      </c>
      <c r="J213" s="137"/>
      <c r="K213" s="113"/>
      <c r="L213" s="113"/>
      <c r="M213" s="136"/>
      <c r="N213" s="138">
        <f t="shared" si="26"/>
        <v>186859</v>
      </c>
    </row>
    <row r="214" s="3" customFormat="1" spans="1:14">
      <c r="A214" s="109">
        <f t="shared" si="27"/>
        <v>83</v>
      </c>
      <c r="B214" s="110" t="s">
        <v>341</v>
      </c>
      <c r="C214" s="115" t="s">
        <v>342</v>
      </c>
      <c r="D214" s="112"/>
      <c r="E214" s="113"/>
      <c r="F214" s="113"/>
      <c r="G214" s="113"/>
      <c r="H214" s="113"/>
      <c r="I214" s="136"/>
      <c r="J214" s="137">
        <v>100000</v>
      </c>
      <c r="K214" s="113"/>
      <c r="L214" s="113"/>
      <c r="M214" s="136"/>
      <c r="N214" s="138">
        <f t="shared" si="26"/>
        <v>86859</v>
      </c>
    </row>
    <row r="215" s="3" customFormat="1" spans="1:14">
      <c r="A215" s="109">
        <f t="shared" si="27"/>
        <v>84</v>
      </c>
      <c r="B215" s="110" t="s">
        <v>77</v>
      </c>
      <c r="C215" s="115" t="s">
        <v>343</v>
      </c>
      <c r="D215" s="112">
        <v>400</v>
      </c>
      <c r="E215" s="113"/>
      <c r="F215" s="113"/>
      <c r="G215" s="113"/>
      <c r="H215" s="113"/>
      <c r="I215" s="136"/>
      <c r="J215" s="137"/>
      <c r="K215" s="113"/>
      <c r="L215" s="113"/>
      <c r="M215" s="136"/>
      <c r="N215" s="138">
        <f t="shared" si="26"/>
        <v>87259</v>
      </c>
    </row>
    <row r="216" s="3" customFormat="1" spans="1:14">
      <c r="A216" s="109">
        <f t="shared" si="27"/>
        <v>85</v>
      </c>
      <c r="B216" s="110" t="s">
        <v>77</v>
      </c>
      <c r="C216" s="115" t="s">
        <v>344</v>
      </c>
      <c r="D216" s="112">
        <v>4000</v>
      </c>
      <c r="E216" s="113"/>
      <c r="F216" s="113"/>
      <c r="G216" s="113"/>
      <c r="H216" s="113"/>
      <c r="I216" s="136"/>
      <c r="J216" s="137"/>
      <c r="K216" s="113"/>
      <c r="L216" s="113"/>
      <c r="M216" s="136"/>
      <c r="N216" s="138">
        <f t="shared" si="26"/>
        <v>91259</v>
      </c>
    </row>
    <row r="217" s="3" customFormat="1" spans="1:14">
      <c r="A217" s="109">
        <f t="shared" si="27"/>
        <v>86</v>
      </c>
      <c r="B217" s="110" t="s">
        <v>77</v>
      </c>
      <c r="C217" s="115" t="s">
        <v>345</v>
      </c>
      <c r="D217" s="112">
        <v>400</v>
      </c>
      <c r="E217" s="113"/>
      <c r="F217" s="113"/>
      <c r="G217" s="113"/>
      <c r="H217" s="113"/>
      <c r="I217" s="136"/>
      <c r="J217" s="137"/>
      <c r="K217" s="113"/>
      <c r="L217" s="113"/>
      <c r="M217" s="136"/>
      <c r="N217" s="138">
        <f t="shared" si="26"/>
        <v>91659</v>
      </c>
    </row>
    <row r="218" s="3" customFormat="1" spans="1:14">
      <c r="A218" s="109">
        <f t="shared" si="27"/>
        <v>87</v>
      </c>
      <c r="B218" s="110" t="s">
        <v>77</v>
      </c>
      <c r="C218" s="115" t="s">
        <v>346</v>
      </c>
      <c r="D218" s="112">
        <v>400</v>
      </c>
      <c r="E218" s="113"/>
      <c r="F218" s="113"/>
      <c r="G218" s="113"/>
      <c r="H218" s="113"/>
      <c r="I218" s="136"/>
      <c r="J218" s="137"/>
      <c r="K218" s="113"/>
      <c r="L218" s="113"/>
      <c r="M218" s="136"/>
      <c r="N218" s="138">
        <f t="shared" si="26"/>
        <v>92059</v>
      </c>
    </row>
    <row r="219" s="3" customFormat="1" spans="1:14">
      <c r="A219" s="109">
        <f t="shared" si="27"/>
        <v>88</v>
      </c>
      <c r="B219" s="110" t="s">
        <v>77</v>
      </c>
      <c r="C219" s="115" t="s">
        <v>347</v>
      </c>
      <c r="D219" s="112">
        <v>2000</v>
      </c>
      <c r="E219" s="113"/>
      <c r="F219" s="113"/>
      <c r="G219" s="113"/>
      <c r="H219" s="113"/>
      <c r="I219" s="136"/>
      <c r="J219" s="137"/>
      <c r="K219" s="113"/>
      <c r="L219" s="113"/>
      <c r="M219" s="136"/>
      <c r="N219" s="138">
        <f t="shared" si="26"/>
        <v>94059</v>
      </c>
    </row>
    <row r="220" s="3" customFormat="1" spans="1:14">
      <c r="A220" s="109">
        <f t="shared" si="27"/>
        <v>89</v>
      </c>
      <c r="B220" s="110" t="s">
        <v>348</v>
      </c>
      <c r="C220" s="115" t="s">
        <v>349</v>
      </c>
      <c r="D220" s="112">
        <v>2000</v>
      </c>
      <c r="E220" s="113"/>
      <c r="F220" s="113"/>
      <c r="G220" s="113"/>
      <c r="H220" s="113"/>
      <c r="I220" s="136"/>
      <c r="J220" s="137"/>
      <c r="K220" s="113"/>
      <c r="L220" s="113"/>
      <c r="M220" s="136"/>
      <c r="N220" s="138">
        <f t="shared" si="26"/>
        <v>96059</v>
      </c>
    </row>
    <row r="221" s="3" customFormat="1" spans="1:14">
      <c r="A221" s="109">
        <f t="shared" si="27"/>
        <v>90</v>
      </c>
      <c r="B221" s="110" t="s">
        <v>159</v>
      </c>
      <c r="C221" s="115" t="s">
        <v>350</v>
      </c>
      <c r="D221" s="112">
        <v>400</v>
      </c>
      <c r="E221" s="113"/>
      <c r="F221" s="113"/>
      <c r="G221" s="113"/>
      <c r="H221" s="113"/>
      <c r="I221" s="136"/>
      <c r="J221" s="137"/>
      <c r="K221" s="113"/>
      <c r="L221" s="113"/>
      <c r="M221" s="136"/>
      <c r="N221" s="138">
        <f t="shared" si="26"/>
        <v>96459</v>
      </c>
    </row>
    <row r="222" s="3" customFormat="1" spans="1:14">
      <c r="A222" s="109">
        <f t="shared" si="27"/>
        <v>91</v>
      </c>
      <c r="B222" s="110" t="s">
        <v>161</v>
      </c>
      <c r="C222" s="115" t="s">
        <v>351</v>
      </c>
      <c r="D222" s="112">
        <v>1800</v>
      </c>
      <c r="E222" s="113"/>
      <c r="F222" s="113"/>
      <c r="G222" s="113"/>
      <c r="H222" s="113"/>
      <c r="I222" s="136"/>
      <c r="J222" s="137"/>
      <c r="K222" s="113"/>
      <c r="L222" s="113"/>
      <c r="M222" s="136"/>
      <c r="N222" s="138">
        <f t="shared" si="26"/>
        <v>98259</v>
      </c>
    </row>
    <row r="223" s="3" customFormat="1" spans="1:14">
      <c r="A223" s="109">
        <f t="shared" si="27"/>
        <v>92</v>
      </c>
      <c r="B223" s="110" t="s">
        <v>352</v>
      </c>
      <c r="C223" s="115" t="s">
        <v>353</v>
      </c>
      <c r="D223" s="112">
        <v>1000</v>
      </c>
      <c r="E223" s="113"/>
      <c r="F223" s="113"/>
      <c r="G223" s="113"/>
      <c r="H223" s="113"/>
      <c r="I223" s="136"/>
      <c r="J223" s="137"/>
      <c r="K223" s="113"/>
      <c r="L223" s="113"/>
      <c r="M223" s="136"/>
      <c r="N223" s="138">
        <f t="shared" si="26"/>
        <v>99259</v>
      </c>
    </row>
    <row r="224" s="3" customFormat="1" spans="1:14">
      <c r="A224" s="109">
        <f t="shared" si="27"/>
        <v>93</v>
      </c>
      <c r="B224" s="110" t="s">
        <v>354</v>
      </c>
      <c r="C224" s="115" t="s">
        <v>355</v>
      </c>
      <c r="D224" s="112">
        <v>4000</v>
      </c>
      <c r="E224" s="113"/>
      <c r="F224" s="113"/>
      <c r="G224" s="113"/>
      <c r="H224" s="113"/>
      <c r="I224" s="136"/>
      <c r="J224" s="137"/>
      <c r="K224" s="113"/>
      <c r="L224" s="113"/>
      <c r="M224" s="136"/>
      <c r="N224" s="138">
        <f t="shared" si="26"/>
        <v>103259</v>
      </c>
    </row>
    <row r="225" s="3" customFormat="1" spans="1:14">
      <c r="A225" s="109">
        <f t="shared" si="27"/>
        <v>94</v>
      </c>
      <c r="B225" s="110" t="s">
        <v>354</v>
      </c>
      <c r="C225" s="115" t="s">
        <v>356</v>
      </c>
      <c r="D225" s="112">
        <v>400</v>
      </c>
      <c r="E225" s="113"/>
      <c r="F225" s="113"/>
      <c r="G225" s="113"/>
      <c r="H225" s="113"/>
      <c r="I225" s="136"/>
      <c r="J225" s="137"/>
      <c r="K225" s="113"/>
      <c r="L225" s="113"/>
      <c r="M225" s="136"/>
      <c r="N225" s="138">
        <f t="shared" si="26"/>
        <v>103659</v>
      </c>
    </row>
    <row r="226" s="3" customFormat="1" spans="1:14">
      <c r="A226" s="109">
        <f t="shared" si="27"/>
        <v>95</v>
      </c>
      <c r="B226" s="110" t="s">
        <v>354</v>
      </c>
      <c r="C226" s="115" t="s">
        <v>357</v>
      </c>
      <c r="D226" s="112">
        <v>600</v>
      </c>
      <c r="E226" s="113"/>
      <c r="F226" s="113"/>
      <c r="G226" s="113"/>
      <c r="H226" s="113"/>
      <c r="I226" s="136"/>
      <c r="J226" s="137"/>
      <c r="K226" s="113"/>
      <c r="L226" s="113"/>
      <c r="M226" s="136"/>
      <c r="N226" s="138">
        <f t="shared" si="26"/>
        <v>104259</v>
      </c>
    </row>
    <row r="227" s="3" customFormat="1" spans="1:14">
      <c r="A227" s="109">
        <f t="shared" si="27"/>
        <v>96</v>
      </c>
      <c r="B227" s="110" t="s">
        <v>354</v>
      </c>
      <c r="C227" s="115" t="s">
        <v>358</v>
      </c>
      <c r="D227" s="112">
        <v>600</v>
      </c>
      <c r="E227" s="113"/>
      <c r="F227" s="113"/>
      <c r="G227" s="113"/>
      <c r="H227" s="113"/>
      <c r="I227" s="136"/>
      <c r="J227" s="137"/>
      <c r="K227" s="113"/>
      <c r="L227" s="113"/>
      <c r="M227" s="136"/>
      <c r="N227" s="138">
        <f t="shared" si="26"/>
        <v>104859</v>
      </c>
    </row>
    <row r="228" s="3" customFormat="1" spans="1:14">
      <c r="A228" s="109">
        <f t="shared" si="27"/>
        <v>97</v>
      </c>
      <c r="B228" s="110" t="s">
        <v>79</v>
      </c>
      <c r="C228" s="115" t="s">
        <v>342</v>
      </c>
      <c r="D228" s="112"/>
      <c r="E228" s="113"/>
      <c r="F228" s="113"/>
      <c r="G228" s="113"/>
      <c r="H228" s="113"/>
      <c r="I228" s="136"/>
      <c r="J228" s="137">
        <v>66000</v>
      </c>
      <c r="K228" s="113"/>
      <c r="L228" s="113"/>
      <c r="M228" s="136"/>
      <c r="N228" s="138">
        <f t="shared" si="26"/>
        <v>38859</v>
      </c>
    </row>
    <row r="229" s="3" customFormat="1" spans="1:14">
      <c r="A229" s="109">
        <f t="shared" si="27"/>
        <v>98</v>
      </c>
      <c r="B229" s="110" t="s">
        <v>359</v>
      </c>
      <c r="C229" s="115" t="s">
        <v>360</v>
      </c>
      <c r="D229" s="112">
        <v>2000</v>
      </c>
      <c r="E229" s="113"/>
      <c r="F229" s="113"/>
      <c r="G229" s="113"/>
      <c r="H229" s="113"/>
      <c r="I229" s="136"/>
      <c r="J229" s="137"/>
      <c r="K229" s="113"/>
      <c r="L229" s="113"/>
      <c r="M229" s="136"/>
      <c r="N229" s="138">
        <f t="shared" si="26"/>
        <v>40859</v>
      </c>
    </row>
    <row r="230" s="3" customFormat="1" spans="1:14">
      <c r="A230" s="109">
        <f t="shared" si="27"/>
        <v>99</v>
      </c>
      <c r="B230" s="110" t="s">
        <v>164</v>
      </c>
      <c r="C230" s="115" t="s">
        <v>361</v>
      </c>
      <c r="D230" s="112">
        <v>400</v>
      </c>
      <c r="E230" s="113"/>
      <c r="F230" s="113"/>
      <c r="G230" s="113"/>
      <c r="H230" s="113"/>
      <c r="I230" s="136"/>
      <c r="J230" s="137"/>
      <c r="K230" s="113"/>
      <c r="L230" s="113"/>
      <c r="M230" s="136"/>
      <c r="N230" s="138">
        <f t="shared" si="26"/>
        <v>41259</v>
      </c>
    </row>
    <row r="231" s="3" customFormat="1" spans="1:14">
      <c r="A231" s="109">
        <f t="shared" si="27"/>
        <v>100</v>
      </c>
      <c r="B231" s="110" t="s">
        <v>164</v>
      </c>
      <c r="C231" s="115" t="s">
        <v>362</v>
      </c>
      <c r="D231" s="112">
        <v>2000</v>
      </c>
      <c r="E231" s="113"/>
      <c r="F231" s="113"/>
      <c r="G231" s="113"/>
      <c r="H231" s="113"/>
      <c r="I231" s="136">
        <v>1.73</v>
      </c>
      <c r="J231" s="137"/>
      <c r="K231" s="113"/>
      <c r="L231" s="113"/>
      <c r="M231" s="136"/>
      <c r="N231" s="138">
        <f t="shared" si="26"/>
        <v>43260.73</v>
      </c>
    </row>
    <row r="232" s="3" customFormat="1" spans="1:14">
      <c r="A232" s="109">
        <f t="shared" si="27"/>
        <v>101</v>
      </c>
      <c r="B232" s="110" t="s">
        <v>164</v>
      </c>
      <c r="C232" s="115" t="s">
        <v>363</v>
      </c>
      <c r="D232" s="112">
        <v>3000</v>
      </c>
      <c r="E232" s="113"/>
      <c r="F232" s="113"/>
      <c r="G232" s="113"/>
      <c r="H232" s="113"/>
      <c r="I232" s="136"/>
      <c r="J232" s="137"/>
      <c r="K232" s="113"/>
      <c r="L232" s="113"/>
      <c r="M232" s="136"/>
      <c r="N232" s="138">
        <f t="shared" si="26"/>
        <v>46260.73</v>
      </c>
    </row>
    <row r="233" s="3" customFormat="1" spans="1:14">
      <c r="A233" s="109">
        <f t="shared" si="27"/>
        <v>102</v>
      </c>
      <c r="B233" s="110" t="s">
        <v>164</v>
      </c>
      <c r="C233" s="115" t="s">
        <v>364</v>
      </c>
      <c r="D233" s="112">
        <v>2000</v>
      </c>
      <c r="E233" s="113"/>
      <c r="F233" s="113"/>
      <c r="G233" s="113"/>
      <c r="H233" s="113"/>
      <c r="I233" s="136"/>
      <c r="J233" s="137"/>
      <c r="K233" s="113"/>
      <c r="L233" s="113"/>
      <c r="M233" s="136"/>
      <c r="N233" s="138">
        <f t="shared" si="26"/>
        <v>48260.73</v>
      </c>
    </row>
    <row r="234" s="3" customFormat="1" spans="1:14">
      <c r="A234" s="109">
        <f t="shared" si="27"/>
        <v>103</v>
      </c>
      <c r="B234" s="110" t="s">
        <v>365</v>
      </c>
      <c r="C234" s="115" t="s">
        <v>366</v>
      </c>
      <c r="D234" s="112"/>
      <c r="E234" s="113"/>
      <c r="F234" s="113"/>
      <c r="G234" s="113"/>
      <c r="H234" s="113"/>
      <c r="I234" s="136"/>
      <c r="J234" s="137"/>
      <c r="K234" s="113"/>
      <c r="L234" s="113"/>
      <c r="M234" s="136">
        <v>71.29</v>
      </c>
      <c r="N234" s="138">
        <f t="shared" si="26"/>
        <v>48189.44</v>
      </c>
    </row>
    <row r="235" s="3" customFormat="1" spans="1:14">
      <c r="A235" s="109">
        <f t="shared" si="27"/>
        <v>104</v>
      </c>
      <c r="B235" s="110" t="s">
        <v>167</v>
      </c>
      <c r="C235" s="115" t="s">
        <v>367</v>
      </c>
      <c r="D235" s="112">
        <v>6000</v>
      </c>
      <c r="E235" s="113"/>
      <c r="F235" s="113"/>
      <c r="G235" s="113"/>
      <c r="H235" s="113"/>
      <c r="I235" s="136"/>
      <c r="J235" s="137"/>
      <c r="K235" s="113"/>
      <c r="L235" s="113"/>
      <c r="M235" s="136"/>
      <c r="N235" s="138">
        <f t="shared" si="26"/>
        <v>54189.44</v>
      </c>
    </row>
    <row r="236" s="3" customFormat="1" spans="1:14">
      <c r="A236" s="109">
        <f t="shared" si="27"/>
        <v>105</v>
      </c>
      <c r="B236" s="110" t="s">
        <v>167</v>
      </c>
      <c r="C236" s="115" t="s">
        <v>368</v>
      </c>
      <c r="D236" s="112"/>
      <c r="E236" s="113"/>
      <c r="F236" s="113"/>
      <c r="G236" s="113"/>
      <c r="H236" s="113"/>
      <c r="I236" s="136"/>
      <c r="J236" s="137">
        <v>12000</v>
      </c>
      <c r="K236" s="113"/>
      <c r="L236" s="113"/>
      <c r="M236" s="136"/>
      <c r="N236" s="138">
        <f t="shared" si="26"/>
        <v>42189.44</v>
      </c>
    </row>
    <row r="237" s="3" customFormat="1" spans="1:14">
      <c r="A237" s="109">
        <f t="shared" si="27"/>
        <v>106</v>
      </c>
      <c r="B237" s="110" t="s">
        <v>167</v>
      </c>
      <c r="C237" s="115" t="s">
        <v>369</v>
      </c>
      <c r="D237" s="112">
        <v>3000</v>
      </c>
      <c r="E237" s="113"/>
      <c r="F237" s="113"/>
      <c r="G237" s="113"/>
      <c r="H237" s="113"/>
      <c r="I237" s="136"/>
      <c r="J237" s="137"/>
      <c r="K237" s="113"/>
      <c r="L237" s="113"/>
      <c r="M237" s="136"/>
      <c r="N237" s="138">
        <f t="shared" si="26"/>
        <v>45189.44</v>
      </c>
    </row>
    <row r="238" s="3" customFormat="1" spans="1:14">
      <c r="A238" s="109">
        <f t="shared" si="27"/>
        <v>107</v>
      </c>
      <c r="B238" s="110" t="s">
        <v>370</v>
      </c>
      <c r="C238" s="115" t="s">
        <v>371</v>
      </c>
      <c r="D238" s="112">
        <v>2000</v>
      </c>
      <c r="E238" s="113"/>
      <c r="F238" s="113"/>
      <c r="G238" s="113"/>
      <c r="H238" s="113"/>
      <c r="I238" s="136">
        <v>0.66</v>
      </c>
      <c r="J238" s="137"/>
      <c r="K238" s="113"/>
      <c r="L238" s="113"/>
      <c r="M238" s="136"/>
      <c r="N238" s="138">
        <f t="shared" si="26"/>
        <v>47190.1</v>
      </c>
    </row>
    <row r="239" s="3" customFormat="1" spans="1:14">
      <c r="A239" s="109">
        <f t="shared" si="27"/>
        <v>108</v>
      </c>
      <c r="B239" s="110" t="s">
        <v>372</v>
      </c>
      <c r="C239" s="115" t="s">
        <v>373</v>
      </c>
      <c r="D239" s="112"/>
      <c r="E239" s="113"/>
      <c r="F239" s="113"/>
      <c r="G239" s="113"/>
      <c r="H239" s="113"/>
      <c r="I239" s="136"/>
      <c r="J239" s="137">
        <v>4000</v>
      </c>
      <c r="K239" s="113"/>
      <c r="L239" s="113"/>
      <c r="M239" s="136"/>
      <c r="N239" s="138">
        <f t="shared" si="26"/>
        <v>43190.1</v>
      </c>
    </row>
    <row r="240" s="3" customFormat="1" ht="15" spans="1:14">
      <c r="A240" s="109">
        <f t="shared" si="27"/>
        <v>109</v>
      </c>
      <c r="B240" s="110" t="s">
        <v>372</v>
      </c>
      <c r="C240" s="93" t="s">
        <v>374</v>
      </c>
      <c r="D240" s="112">
        <v>2000</v>
      </c>
      <c r="E240" s="113"/>
      <c r="F240" s="113"/>
      <c r="G240" s="113"/>
      <c r="H240" s="113"/>
      <c r="I240" s="136"/>
      <c r="J240" s="137"/>
      <c r="K240" s="113"/>
      <c r="L240" s="113"/>
      <c r="M240" s="136"/>
      <c r="N240" s="138">
        <f t="shared" si="26"/>
        <v>45190.1</v>
      </c>
    </row>
    <row r="241" s="3" customFormat="1" spans="1:14">
      <c r="A241" s="88"/>
      <c r="B241" s="96"/>
      <c r="C241" s="97" t="s">
        <v>20</v>
      </c>
      <c r="D241" s="98">
        <f>SUM(D132:D240)</f>
        <v>181300</v>
      </c>
      <c r="E241" s="99">
        <f t="shared" ref="D241:M241" si="28">SUM(E132:E240)</f>
        <v>0</v>
      </c>
      <c r="F241" s="99">
        <f t="shared" si="28"/>
        <v>0</v>
      </c>
      <c r="G241" s="99">
        <f t="shared" si="28"/>
        <v>0</v>
      </c>
      <c r="H241" s="99">
        <f t="shared" si="28"/>
        <v>0</v>
      </c>
      <c r="I241" s="129">
        <f t="shared" si="28"/>
        <v>31.65</v>
      </c>
      <c r="J241" s="98">
        <f t="shared" si="28"/>
        <v>182000</v>
      </c>
      <c r="K241" s="99">
        <f t="shared" si="28"/>
        <v>0</v>
      </c>
      <c r="L241" s="99">
        <f t="shared" si="28"/>
        <v>0</v>
      </c>
      <c r="M241" s="129">
        <f t="shared" si="28"/>
        <v>71.29</v>
      </c>
      <c r="N241" s="130">
        <f>N131+SUM(D241:I241)-SUM(J241:M241)</f>
        <v>45190.1</v>
      </c>
    </row>
    <row r="242" s="3" customFormat="1" ht="15" spans="1:14">
      <c r="A242" s="100"/>
      <c r="B242" s="100"/>
      <c r="C242" s="146" t="s">
        <v>81</v>
      </c>
      <c r="D242" s="141">
        <f t="shared" ref="D242:N242" si="29">D241</f>
        <v>181300</v>
      </c>
      <c r="E242" s="142">
        <f t="shared" si="29"/>
        <v>0</v>
      </c>
      <c r="F242" s="142">
        <f t="shared" si="29"/>
        <v>0</v>
      </c>
      <c r="G242" s="142">
        <f t="shared" si="29"/>
        <v>0</v>
      </c>
      <c r="H242" s="142">
        <f t="shared" si="29"/>
        <v>0</v>
      </c>
      <c r="I242" s="133">
        <f t="shared" si="29"/>
        <v>31.65</v>
      </c>
      <c r="J242" s="141">
        <f t="shared" si="29"/>
        <v>182000</v>
      </c>
      <c r="K242" s="142">
        <f t="shared" si="29"/>
        <v>0</v>
      </c>
      <c r="L242" s="142">
        <f t="shared" si="29"/>
        <v>0</v>
      </c>
      <c r="M242" s="133">
        <f t="shared" si="29"/>
        <v>71.29</v>
      </c>
      <c r="N242" s="133">
        <f t="shared" si="29"/>
        <v>45190.1</v>
      </c>
    </row>
    <row r="243" s="3" customFormat="1" ht="15" spans="1:14">
      <c r="A243" s="104"/>
      <c r="B243" s="104"/>
      <c r="C243" s="105" t="s">
        <v>375</v>
      </c>
      <c r="D243" s="143">
        <f t="shared" ref="D243:M243" si="30">D242+D125</f>
        <v>980749</v>
      </c>
      <c r="E243" s="144">
        <f t="shared" si="30"/>
        <v>42408.91</v>
      </c>
      <c r="F243" s="144">
        <f t="shared" si="30"/>
        <v>0</v>
      </c>
      <c r="G243" s="144">
        <f t="shared" si="30"/>
        <v>0</v>
      </c>
      <c r="H243" s="144">
        <f t="shared" si="30"/>
        <v>0</v>
      </c>
      <c r="I243" s="159">
        <f t="shared" si="30"/>
        <v>375.36</v>
      </c>
      <c r="J243" s="143">
        <f t="shared" si="30"/>
        <v>964250</v>
      </c>
      <c r="K243" s="144">
        <f t="shared" si="30"/>
        <v>0</v>
      </c>
      <c r="L243" s="144">
        <f t="shared" si="30"/>
        <v>0</v>
      </c>
      <c r="M243" s="155">
        <f t="shared" si="30"/>
        <v>14093.17</v>
      </c>
      <c r="N243" s="135">
        <f>SUM(D243:I243)-SUM(J243:M243)</f>
        <v>45190.1</v>
      </c>
    </row>
    <row r="244" s="3" customFormat="1" spans="1:14">
      <c r="A244" s="108"/>
      <c r="B244" s="75"/>
      <c r="C244" s="75"/>
      <c r="D244" s="108"/>
      <c r="E244" s="108"/>
      <c r="F244" s="108"/>
      <c r="G244" s="108"/>
      <c r="H244" s="108"/>
      <c r="I244" s="108"/>
      <c r="J244" s="108"/>
      <c r="K244" s="75"/>
      <c r="L244" s="75"/>
      <c r="M244" s="75"/>
      <c r="N244" s="75"/>
    </row>
    <row r="245" s="3" customFormat="1" ht="18.75" spans="1:14">
      <c r="A245" s="5" t="s">
        <v>169</v>
      </c>
      <c r="B245" s="5"/>
      <c r="C245" s="5"/>
      <c r="D245" s="5"/>
      <c r="E245" s="5"/>
      <c r="F245" s="5"/>
      <c r="G245" s="5"/>
      <c r="H245" s="5"/>
      <c r="I245" s="5"/>
      <c r="J245" s="5"/>
      <c r="K245" s="1"/>
      <c r="L245" s="1"/>
      <c r="M245" s="1"/>
      <c r="N245" s="1"/>
    </row>
    <row r="246" s="1" customFormat="1" ht="19.5" spans="1:10">
      <c r="A246" s="5" t="s">
        <v>199</v>
      </c>
      <c r="B246" s="5"/>
      <c r="C246" s="5"/>
      <c r="D246" s="5"/>
      <c r="E246" s="5"/>
      <c r="F246" s="5"/>
      <c r="G246" s="5"/>
      <c r="H246" s="5"/>
      <c r="I246" s="5"/>
      <c r="J246" s="5"/>
    </row>
    <row r="247" s="3" customFormat="1" spans="1:14">
      <c r="A247" s="77"/>
      <c r="B247" s="78" t="s">
        <v>2</v>
      </c>
      <c r="C247" s="78" t="s">
        <v>3</v>
      </c>
      <c r="D247" s="79" t="s">
        <v>4</v>
      </c>
      <c r="E247" s="80"/>
      <c r="F247" s="80"/>
      <c r="G247" s="80"/>
      <c r="H247" s="80"/>
      <c r="I247" s="116"/>
      <c r="J247" s="79" t="s">
        <v>5</v>
      </c>
      <c r="K247" s="80"/>
      <c r="L247" s="80"/>
      <c r="M247" s="117"/>
      <c r="N247" s="118" t="s">
        <v>6</v>
      </c>
    </row>
    <row r="248" s="3" customFormat="1" ht="15" spans="1:14">
      <c r="A248" s="81"/>
      <c r="B248" s="82"/>
      <c r="C248" s="83"/>
      <c r="D248" s="84" t="s">
        <v>7</v>
      </c>
      <c r="E248" s="85" t="s">
        <v>8</v>
      </c>
      <c r="F248" s="85" t="s">
        <v>9</v>
      </c>
      <c r="G248" s="85" t="s">
        <v>10</v>
      </c>
      <c r="H248" s="85" t="s">
        <v>11</v>
      </c>
      <c r="I248" s="119" t="s">
        <v>12</v>
      </c>
      <c r="J248" s="84" t="s">
        <v>13</v>
      </c>
      <c r="K248" s="85" t="s">
        <v>14</v>
      </c>
      <c r="L248" s="85" t="s">
        <v>15</v>
      </c>
      <c r="M248" s="120" t="s">
        <v>16</v>
      </c>
      <c r="N248" s="121"/>
    </row>
    <row r="249" s="3" customFormat="1" spans="1:14">
      <c r="A249" s="86"/>
      <c r="B249" s="87"/>
      <c r="C249" s="88" t="s">
        <v>24</v>
      </c>
      <c r="D249" s="89"/>
      <c r="E249" s="90"/>
      <c r="F249" s="90"/>
      <c r="G249" s="90"/>
      <c r="H249" s="90"/>
      <c r="I249" s="122"/>
      <c r="J249" s="123"/>
      <c r="K249" s="90"/>
      <c r="L249" s="90"/>
      <c r="M249" s="122"/>
      <c r="N249" s="124">
        <f>N243</f>
        <v>45190.1</v>
      </c>
    </row>
    <row r="250" s="3" customFormat="1" spans="1:14">
      <c r="A250" s="109">
        <v>1</v>
      </c>
      <c r="B250" s="110" t="s">
        <v>376</v>
      </c>
      <c r="C250" s="115" t="s">
        <v>228</v>
      </c>
      <c r="D250" s="112"/>
      <c r="E250" s="113"/>
      <c r="F250" s="113"/>
      <c r="G250" s="113"/>
      <c r="H250" s="113"/>
      <c r="I250" s="136"/>
      <c r="J250" s="137">
        <v>2000</v>
      </c>
      <c r="K250" s="113"/>
      <c r="L250" s="113"/>
      <c r="M250" s="136"/>
      <c r="N250" s="138">
        <f t="shared" ref="N250:N308" si="31">N249+SUM(D250:I250)-SUM(J250:M250)</f>
        <v>43190.1</v>
      </c>
    </row>
    <row r="251" s="3" customFormat="1" spans="1:14">
      <c r="A251" s="109">
        <f t="shared" ref="A251:A308" si="32">A250+1</f>
        <v>2</v>
      </c>
      <c r="B251" s="110" t="s">
        <v>377</v>
      </c>
      <c r="C251" s="115" t="s">
        <v>312</v>
      </c>
      <c r="D251" s="112">
        <v>200</v>
      </c>
      <c r="E251" s="113"/>
      <c r="F251" s="113"/>
      <c r="G251" s="113"/>
      <c r="H251" s="113"/>
      <c r="I251" s="136"/>
      <c r="J251" s="137"/>
      <c r="K251" s="113"/>
      <c r="L251" s="113"/>
      <c r="M251" s="136"/>
      <c r="N251" s="138">
        <f t="shared" si="31"/>
        <v>43390.1</v>
      </c>
    </row>
    <row r="252" s="3" customFormat="1" spans="1:14">
      <c r="A252" s="109">
        <f t="shared" si="32"/>
        <v>3</v>
      </c>
      <c r="B252" s="110" t="s">
        <v>170</v>
      </c>
      <c r="C252" s="115" t="s">
        <v>307</v>
      </c>
      <c r="D252" s="112">
        <v>200</v>
      </c>
      <c r="E252" s="113"/>
      <c r="F252" s="113"/>
      <c r="G252" s="113"/>
      <c r="H252" s="113"/>
      <c r="I252" s="136"/>
      <c r="J252" s="137"/>
      <c r="K252" s="113"/>
      <c r="L252" s="113"/>
      <c r="M252" s="136"/>
      <c r="N252" s="138">
        <f t="shared" si="31"/>
        <v>43590.1</v>
      </c>
    </row>
    <row r="253" s="3" customFormat="1" spans="1:14">
      <c r="A253" s="109">
        <f t="shared" si="32"/>
        <v>4</v>
      </c>
      <c r="B253" s="110" t="s">
        <v>170</v>
      </c>
      <c r="C253" s="115" t="s">
        <v>378</v>
      </c>
      <c r="D253" s="112">
        <v>2000</v>
      </c>
      <c r="E253" s="113"/>
      <c r="F253" s="113"/>
      <c r="G253" s="113"/>
      <c r="H253" s="113"/>
      <c r="I253" s="136"/>
      <c r="J253" s="137"/>
      <c r="K253" s="113"/>
      <c r="L253" s="113"/>
      <c r="M253" s="136"/>
      <c r="N253" s="138">
        <f t="shared" si="31"/>
        <v>45590.1</v>
      </c>
    </row>
    <row r="254" s="3" customFormat="1" spans="1:14">
      <c r="A254" s="109">
        <f t="shared" si="32"/>
        <v>5</v>
      </c>
      <c r="B254" s="110" t="s">
        <v>170</v>
      </c>
      <c r="C254" s="115" t="s">
        <v>335</v>
      </c>
      <c r="D254" s="112">
        <v>200</v>
      </c>
      <c r="E254" s="113"/>
      <c r="F254" s="113"/>
      <c r="G254" s="113"/>
      <c r="H254" s="113"/>
      <c r="I254" s="136"/>
      <c r="J254" s="137"/>
      <c r="K254" s="113"/>
      <c r="L254" s="113"/>
      <c r="M254" s="136"/>
      <c r="N254" s="138">
        <f t="shared" si="31"/>
        <v>45790.1</v>
      </c>
    </row>
    <row r="255" s="3" customFormat="1" spans="1:14">
      <c r="A255" s="109">
        <f t="shared" si="32"/>
        <v>6</v>
      </c>
      <c r="B255" s="110" t="s">
        <v>170</v>
      </c>
      <c r="C255" s="115" t="s">
        <v>379</v>
      </c>
      <c r="D255" s="112">
        <v>1000</v>
      </c>
      <c r="E255" s="113"/>
      <c r="F255" s="113"/>
      <c r="G255" s="113"/>
      <c r="H255" s="113"/>
      <c r="I255" s="136"/>
      <c r="J255" s="137"/>
      <c r="K255" s="113"/>
      <c r="L255" s="113"/>
      <c r="M255" s="136"/>
      <c r="N255" s="138">
        <f t="shared" si="31"/>
        <v>46790.1</v>
      </c>
    </row>
    <row r="256" s="3" customFormat="1" spans="1:14">
      <c r="A256" s="109">
        <f t="shared" si="32"/>
        <v>7</v>
      </c>
      <c r="B256" s="110" t="s">
        <v>170</v>
      </c>
      <c r="C256" s="115" t="s">
        <v>380</v>
      </c>
      <c r="D256" s="112">
        <v>1000</v>
      </c>
      <c r="E256" s="113"/>
      <c r="F256" s="113"/>
      <c r="G256" s="113"/>
      <c r="H256" s="113"/>
      <c r="I256" s="136"/>
      <c r="J256" s="137"/>
      <c r="K256" s="113"/>
      <c r="L256" s="113"/>
      <c r="M256" s="136"/>
      <c r="N256" s="138">
        <f t="shared" si="31"/>
        <v>47790.1</v>
      </c>
    </row>
    <row r="257" s="3" customFormat="1" spans="1:14">
      <c r="A257" s="109">
        <f t="shared" si="32"/>
        <v>8</v>
      </c>
      <c r="B257" s="110" t="s">
        <v>170</v>
      </c>
      <c r="C257" s="115" t="s">
        <v>381</v>
      </c>
      <c r="D257" s="112">
        <v>2000</v>
      </c>
      <c r="E257" s="113"/>
      <c r="F257" s="113"/>
      <c r="G257" s="113"/>
      <c r="H257" s="113"/>
      <c r="I257" s="136"/>
      <c r="J257" s="137"/>
      <c r="K257" s="113"/>
      <c r="L257" s="113"/>
      <c r="M257" s="136"/>
      <c r="N257" s="138">
        <f t="shared" si="31"/>
        <v>49790.1</v>
      </c>
    </row>
    <row r="258" s="3" customFormat="1" spans="1:14">
      <c r="A258" s="109">
        <f t="shared" si="32"/>
        <v>9</v>
      </c>
      <c r="B258" s="110" t="s">
        <v>170</v>
      </c>
      <c r="C258" s="115" t="s">
        <v>382</v>
      </c>
      <c r="D258" s="112">
        <v>2000</v>
      </c>
      <c r="E258" s="113"/>
      <c r="F258" s="113"/>
      <c r="G258" s="113"/>
      <c r="H258" s="113"/>
      <c r="I258" s="136"/>
      <c r="J258" s="137"/>
      <c r="K258" s="113"/>
      <c r="L258" s="113"/>
      <c r="M258" s="136"/>
      <c r="N258" s="138">
        <f t="shared" si="31"/>
        <v>51790.1</v>
      </c>
    </row>
    <row r="259" s="3" customFormat="1" spans="1:14">
      <c r="A259" s="109">
        <f t="shared" si="32"/>
        <v>10</v>
      </c>
      <c r="B259" s="110" t="s">
        <v>170</v>
      </c>
      <c r="C259" s="115" t="s">
        <v>383</v>
      </c>
      <c r="D259" s="112">
        <v>600</v>
      </c>
      <c r="E259" s="113"/>
      <c r="F259" s="113"/>
      <c r="G259" s="113"/>
      <c r="H259" s="113"/>
      <c r="I259" s="136"/>
      <c r="J259" s="137"/>
      <c r="K259" s="113"/>
      <c r="L259" s="113"/>
      <c r="M259" s="136"/>
      <c r="N259" s="138">
        <f t="shared" si="31"/>
        <v>52390.1</v>
      </c>
    </row>
    <row r="260" s="3" customFormat="1" spans="1:14">
      <c r="A260" s="109">
        <f t="shared" si="32"/>
        <v>11</v>
      </c>
      <c r="B260" s="110" t="s">
        <v>170</v>
      </c>
      <c r="C260" s="115" t="s">
        <v>384</v>
      </c>
      <c r="D260" s="112">
        <v>4000</v>
      </c>
      <c r="E260" s="113"/>
      <c r="F260" s="113"/>
      <c r="G260" s="113"/>
      <c r="H260" s="113"/>
      <c r="I260" s="136"/>
      <c r="J260" s="137"/>
      <c r="K260" s="113"/>
      <c r="L260" s="113"/>
      <c r="M260" s="136"/>
      <c r="N260" s="138">
        <f t="shared" si="31"/>
        <v>56390.1</v>
      </c>
    </row>
    <row r="261" s="3" customFormat="1" spans="1:14">
      <c r="A261" s="109">
        <f t="shared" si="32"/>
        <v>12</v>
      </c>
      <c r="B261" s="110" t="s">
        <v>170</v>
      </c>
      <c r="C261" s="115" t="s">
        <v>385</v>
      </c>
      <c r="D261" s="112">
        <v>1200</v>
      </c>
      <c r="E261" s="113"/>
      <c r="F261" s="113"/>
      <c r="G261" s="113"/>
      <c r="H261" s="113"/>
      <c r="I261" s="136"/>
      <c r="J261" s="137"/>
      <c r="K261" s="113"/>
      <c r="L261" s="113"/>
      <c r="M261" s="136"/>
      <c r="N261" s="138">
        <f t="shared" si="31"/>
        <v>57590.1</v>
      </c>
    </row>
    <row r="262" s="3" customFormat="1" spans="1:14">
      <c r="A262" s="109">
        <f t="shared" si="32"/>
        <v>13</v>
      </c>
      <c r="B262" s="110" t="s">
        <v>386</v>
      </c>
      <c r="C262" s="115" t="s">
        <v>387</v>
      </c>
      <c r="D262" s="112">
        <v>800</v>
      </c>
      <c r="E262" s="113"/>
      <c r="F262" s="113"/>
      <c r="G262" s="113"/>
      <c r="H262" s="113"/>
      <c r="I262" s="136"/>
      <c r="J262" s="137"/>
      <c r="K262" s="113"/>
      <c r="L262" s="113"/>
      <c r="M262" s="136"/>
      <c r="N262" s="138">
        <f t="shared" si="31"/>
        <v>58390.1</v>
      </c>
    </row>
    <row r="263" s="3" customFormat="1" spans="1:14">
      <c r="A263" s="109">
        <f t="shared" si="32"/>
        <v>14</v>
      </c>
      <c r="B263" s="110" t="s">
        <v>84</v>
      </c>
      <c r="C263" s="115" t="s">
        <v>208</v>
      </c>
      <c r="D263" s="112"/>
      <c r="E263" s="113"/>
      <c r="F263" s="113"/>
      <c r="G263" s="113"/>
      <c r="H263" s="113"/>
      <c r="I263" s="136"/>
      <c r="J263" s="137">
        <v>1000</v>
      </c>
      <c r="K263" s="113"/>
      <c r="L263" s="113"/>
      <c r="M263" s="136"/>
      <c r="N263" s="138">
        <f t="shared" si="31"/>
        <v>57390.1</v>
      </c>
    </row>
    <row r="264" s="3" customFormat="1" spans="1:14">
      <c r="A264" s="109">
        <f t="shared" si="32"/>
        <v>15</v>
      </c>
      <c r="B264" s="110" t="s">
        <v>84</v>
      </c>
      <c r="C264" s="115" t="s">
        <v>205</v>
      </c>
      <c r="D264" s="112"/>
      <c r="E264" s="113"/>
      <c r="F264" s="113"/>
      <c r="G264" s="113"/>
      <c r="H264" s="113"/>
      <c r="I264" s="136"/>
      <c r="J264" s="137">
        <v>1000</v>
      </c>
      <c r="K264" s="113"/>
      <c r="L264" s="113"/>
      <c r="M264" s="136"/>
      <c r="N264" s="138">
        <f t="shared" si="31"/>
        <v>56390.1</v>
      </c>
    </row>
    <row r="265" s="3" customFormat="1" spans="1:14">
      <c r="A265" s="109">
        <f t="shared" si="32"/>
        <v>16</v>
      </c>
      <c r="B265" s="110" t="s">
        <v>84</v>
      </c>
      <c r="C265" s="115" t="s">
        <v>215</v>
      </c>
      <c r="D265" s="112"/>
      <c r="E265" s="113"/>
      <c r="F265" s="113"/>
      <c r="G265" s="113"/>
      <c r="H265" s="113"/>
      <c r="I265" s="136"/>
      <c r="J265" s="137">
        <v>2000</v>
      </c>
      <c r="K265" s="113"/>
      <c r="L265" s="113"/>
      <c r="M265" s="136"/>
      <c r="N265" s="138">
        <f t="shared" si="31"/>
        <v>54390.1</v>
      </c>
    </row>
    <row r="266" s="3" customFormat="1" spans="1:14">
      <c r="A266" s="109">
        <f t="shared" si="32"/>
        <v>17</v>
      </c>
      <c r="B266" s="110" t="s">
        <v>84</v>
      </c>
      <c r="C266" s="115" t="s">
        <v>213</v>
      </c>
      <c r="D266" s="112"/>
      <c r="E266" s="113"/>
      <c r="F266" s="113"/>
      <c r="G266" s="113"/>
      <c r="H266" s="113"/>
      <c r="I266" s="136"/>
      <c r="J266" s="137">
        <v>1000</v>
      </c>
      <c r="K266" s="113"/>
      <c r="L266" s="113"/>
      <c r="M266" s="136"/>
      <c r="N266" s="138">
        <f t="shared" si="31"/>
        <v>53390.1</v>
      </c>
    </row>
    <row r="267" s="3" customFormat="1" spans="1:14">
      <c r="A267" s="109">
        <f t="shared" si="32"/>
        <v>18</v>
      </c>
      <c r="B267" s="110" t="s">
        <v>84</v>
      </c>
      <c r="C267" s="115" t="s">
        <v>388</v>
      </c>
      <c r="D267" s="112"/>
      <c r="E267" s="113"/>
      <c r="F267" s="113"/>
      <c r="G267" s="113"/>
      <c r="H267" s="113"/>
      <c r="I267" s="136"/>
      <c r="J267" s="137">
        <v>3000</v>
      </c>
      <c r="K267" s="113"/>
      <c r="L267" s="113"/>
      <c r="M267" s="136"/>
      <c r="N267" s="138">
        <f t="shared" si="31"/>
        <v>50390.1</v>
      </c>
    </row>
    <row r="268" s="3" customFormat="1" spans="1:14">
      <c r="A268" s="109">
        <f t="shared" si="32"/>
        <v>19</v>
      </c>
      <c r="B268" s="110" t="s">
        <v>389</v>
      </c>
      <c r="C268" s="115" t="s">
        <v>390</v>
      </c>
      <c r="D268" s="112">
        <v>2000</v>
      </c>
      <c r="E268" s="113"/>
      <c r="F268" s="113"/>
      <c r="G268" s="113"/>
      <c r="H268" s="113"/>
      <c r="I268" s="136"/>
      <c r="J268" s="137"/>
      <c r="K268" s="113"/>
      <c r="L268" s="113"/>
      <c r="M268" s="136"/>
      <c r="N268" s="138">
        <f t="shared" si="31"/>
        <v>52390.1</v>
      </c>
    </row>
    <row r="269" s="3" customFormat="1" spans="1:14">
      <c r="A269" s="109">
        <f t="shared" si="32"/>
        <v>20</v>
      </c>
      <c r="B269" s="110" t="s">
        <v>389</v>
      </c>
      <c r="C269" s="115" t="s">
        <v>232</v>
      </c>
      <c r="D269" s="112"/>
      <c r="E269" s="113"/>
      <c r="F269" s="113"/>
      <c r="G269" s="113"/>
      <c r="H269" s="113"/>
      <c r="I269" s="136"/>
      <c r="J269" s="137">
        <v>1000</v>
      </c>
      <c r="K269" s="113"/>
      <c r="L269" s="113"/>
      <c r="M269" s="136"/>
      <c r="N269" s="138">
        <f t="shared" si="31"/>
        <v>51390.1</v>
      </c>
    </row>
    <row r="270" s="3" customFormat="1" spans="1:14">
      <c r="A270" s="109">
        <f t="shared" si="32"/>
        <v>21</v>
      </c>
      <c r="B270" s="110" t="s">
        <v>391</v>
      </c>
      <c r="C270" s="115" t="s">
        <v>392</v>
      </c>
      <c r="D270" s="112">
        <v>600</v>
      </c>
      <c r="E270" s="113"/>
      <c r="F270" s="113"/>
      <c r="G270" s="113"/>
      <c r="H270" s="113"/>
      <c r="I270" s="136"/>
      <c r="J270" s="137"/>
      <c r="K270" s="113"/>
      <c r="L270" s="113"/>
      <c r="M270" s="136"/>
      <c r="N270" s="138">
        <f t="shared" si="31"/>
        <v>51990.1</v>
      </c>
    </row>
    <row r="271" s="3" customFormat="1" spans="1:14">
      <c r="A271" s="109">
        <f t="shared" si="32"/>
        <v>22</v>
      </c>
      <c r="B271" s="110" t="s">
        <v>391</v>
      </c>
      <c r="C271" s="115" t="s">
        <v>393</v>
      </c>
      <c r="D271" s="112">
        <v>600</v>
      </c>
      <c r="E271" s="113"/>
      <c r="F271" s="113"/>
      <c r="G271" s="113"/>
      <c r="H271" s="113"/>
      <c r="I271" s="136"/>
      <c r="J271" s="137"/>
      <c r="K271" s="113"/>
      <c r="L271" s="113"/>
      <c r="M271" s="136"/>
      <c r="N271" s="138">
        <f t="shared" si="31"/>
        <v>52590.1</v>
      </c>
    </row>
    <row r="272" s="3" customFormat="1" spans="1:14">
      <c r="A272" s="109">
        <f t="shared" si="32"/>
        <v>23</v>
      </c>
      <c r="B272" s="110" t="s">
        <v>394</v>
      </c>
      <c r="C272" s="115" t="s">
        <v>395</v>
      </c>
      <c r="D272" s="112">
        <v>600</v>
      </c>
      <c r="E272" s="113"/>
      <c r="F272" s="113"/>
      <c r="G272" s="113"/>
      <c r="H272" s="113"/>
      <c r="I272" s="136"/>
      <c r="J272" s="137"/>
      <c r="K272" s="113"/>
      <c r="L272" s="113"/>
      <c r="M272" s="136"/>
      <c r="N272" s="138">
        <f t="shared" si="31"/>
        <v>53190.1</v>
      </c>
    </row>
    <row r="273" s="3" customFormat="1" spans="1:14">
      <c r="A273" s="109">
        <f t="shared" si="32"/>
        <v>24</v>
      </c>
      <c r="B273" s="110" t="s">
        <v>396</v>
      </c>
      <c r="C273" s="115" t="s">
        <v>397</v>
      </c>
      <c r="D273" s="112">
        <v>2000</v>
      </c>
      <c r="E273" s="113"/>
      <c r="F273" s="113"/>
      <c r="G273" s="113"/>
      <c r="H273" s="113"/>
      <c r="I273" s="136"/>
      <c r="J273" s="137"/>
      <c r="K273" s="113"/>
      <c r="L273" s="113"/>
      <c r="M273" s="136"/>
      <c r="N273" s="138">
        <f t="shared" si="31"/>
        <v>55190.1</v>
      </c>
    </row>
    <row r="274" s="3" customFormat="1" spans="1:14">
      <c r="A274" s="109">
        <f t="shared" si="32"/>
        <v>25</v>
      </c>
      <c r="B274" s="110" t="s">
        <v>398</v>
      </c>
      <c r="C274" s="115" t="s">
        <v>399</v>
      </c>
      <c r="D274" s="112">
        <v>4000</v>
      </c>
      <c r="E274" s="113"/>
      <c r="F274" s="113"/>
      <c r="G274" s="113"/>
      <c r="H274" s="113"/>
      <c r="I274" s="136">
        <v>0.06</v>
      </c>
      <c r="J274" s="137"/>
      <c r="K274" s="113"/>
      <c r="L274" s="113"/>
      <c r="M274" s="136"/>
      <c r="N274" s="138">
        <f t="shared" si="31"/>
        <v>59190.16</v>
      </c>
    </row>
    <row r="275" s="3" customFormat="1" spans="1:14">
      <c r="A275" s="109">
        <f t="shared" si="32"/>
        <v>26</v>
      </c>
      <c r="B275" s="110" t="s">
        <v>398</v>
      </c>
      <c r="C275" s="115" t="s">
        <v>400</v>
      </c>
      <c r="D275" s="112">
        <v>2000</v>
      </c>
      <c r="E275" s="113"/>
      <c r="F275" s="113"/>
      <c r="G275" s="113"/>
      <c r="H275" s="113"/>
      <c r="I275" s="136"/>
      <c r="J275" s="137"/>
      <c r="K275" s="113"/>
      <c r="L275" s="113"/>
      <c r="M275" s="136"/>
      <c r="N275" s="138">
        <f t="shared" si="31"/>
        <v>61190.16</v>
      </c>
    </row>
    <row r="276" s="3" customFormat="1" spans="1:14">
      <c r="A276" s="109">
        <f t="shared" si="32"/>
        <v>27</v>
      </c>
      <c r="B276" s="110" t="s">
        <v>398</v>
      </c>
      <c r="C276" s="115" t="s">
        <v>401</v>
      </c>
      <c r="D276" s="112">
        <v>3000</v>
      </c>
      <c r="E276" s="113"/>
      <c r="F276" s="113"/>
      <c r="G276" s="113"/>
      <c r="H276" s="113"/>
      <c r="I276" s="136"/>
      <c r="J276" s="137"/>
      <c r="K276" s="113"/>
      <c r="L276" s="113"/>
      <c r="M276" s="136"/>
      <c r="N276" s="138">
        <f t="shared" si="31"/>
        <v>64190.16</v>
      </c>
    </row>
    <row r="277" s="3" customFormat="1" spans="1:14">
      <c r="A277" s="109">
        <f t="shared" si="32"/>
        <v>28</v>
      </c>
      <c r="B277" s="110" t="s">
        <v>402</v>
      </c>
      <c r="C277" s="115" t="s">
        <v>403</v>
      </c>
      <c r="D277" s="112">
        <v>1000</v>
      </c>
      <c r="E277" s="113"/>
      <c r="F277" s="113"/>
      <c r="G277" s="113"/>
      <c r="H277" s="113"/>
      <c r="I277" s="136"/>
      <c r="J277" s="137"/>
      <c r="K277" s="113"/>
      <c r="L277" s="113"/>
      <c r="M277" s="136"/>
      <c r="N277" s="138">
        <f t="shared" si="31"/>
        <v>65190.16</v>
      </c>
    </row>
    <row r="278" s="3" customFormat="1" spans="1:14">
      <c r="A278" s="109">
        <f t="shared" si="32"/>
        <v>29</v>
      </c>
      <c r="B278" s="110" t="s">
        <v>177</v>
      </c>
      <c r="C278" s="115" t="s">
        <v>404</v>
      </c>
      <c r="D278" s="112">
        <v>2000</v>
      </c>
      <c r="E278" s="113"/>
      <c r="F278" s="113"/>
      <c r="G278" s="113"/>
      <c r="H278" s="113"/>
      <c r="I278" s="136"/>
      <c r="J278" s="137"/>
      <c r="K278" s="113"/>
      <c r="L278" s="113"/>
      <c r="M278" s="136"/>
      <c r="N278" s="138">
        <f t="shared" si="31"/>
        <v>67190.16</v>
      </c>
    </row>
    <row r="279" s="3" customFormat="1" spans="1:14">
      <c r="A279" s="109">
        <f t="shared" si="32"/>
        <v>30</v>
      </c>
      <c r="B279" s="110" t="s">
        <v>177</v>
      </c>
      <c r="C279" s="115" t="s">
        <v>387</v>
      </c>
      <c r="D279" s="112">
        <v>200</v>
      </c>
      <c r="E279" s="113"/>
      <c r="F279" s="113"/>
      <c r="G279" s="113"/>
      <c r="H279" s="113"/>
      <c r="I279" s="136"/>
      <c r="J279" s="137"/>
      <c r="K279" s="113"/>
      <c r="L279" s="113"/>
      <c r="M279" s="136"/>
      <c r="N279" s="138">
        <f t="shared" si="31"/>
        <v>67390.16</v>
      </c>
    </row>
    <row r="280" s="3" customFormat="1" spans="1:14">
      <c r="A280" s="109">
        <f t="shared" si="32"/>
        <v>31</v>
      </c>
      <c r="B280" s="110" t="s">
        <v>179</v>
      </c>
      <c r="C280" s="115" t="s">
        <v>323</v>
      </c>
      <c r="D280" s="112">
        <v>200</v>
      </c>
      <c r="E280" s="113"/>
      <c r="F280" s="113"/>
      <c r="G280" s="113"/>
      <c r="H280" s="113"/>
      <c r="I280" s="136"/>
      <c r="J280" s="137"/>
      <c r="K280" s="113"/>
      <c r="L280" s="113"/>
      <c r="M280" s="136"/>
      <c r="N280" s="138">
        <f t="shared" si="31"/>
        <v>67590.16</v>
      </c>
    </row>
    <row r="281" s="3" customFormat="1" spans="1:14">
      <c r="A281" s="109">
        <f t="shared" si="32"/>
        <v>32</v>
      </c>
      <c r="B281" s="110" t="s">
        <v>179</v>
      </c>
      <c r="C281" s="115" t="s">
        <v>405</v>
      </c>
      <c r="D281" s="112">
        <v>2000</v>
      </c>
      <c r="E281" s="113"/>
      <c r="F281" s="113"/>
      <c r="G281" s="113"/>
      <c r="H281" s="113"/>
      <c r="I281" s="136"/>
      <c r="J281" s="137"/>
      <c r="K281" s="113"/>
      <c r="L281" s="113"/>
      <c r="M281" s="136"/>
      <c r="N281" s="138">
        <f t="shared" si="31"/>
        <v>69590.16</v>
      </c>
    </row>
    <row r="282" s="3" customFormat="1" spans="1:14">
      <c r="A282" s="109">
        <f t="shared" si="32"/>
        <v>33</v>
      </c>
      <c r="B282" s="110" t="s">
        <v>104</v>
      </c>
      <c r="C282" s="115" t="s">
        <v>406</v>
      </c>
      <c r="D282" s="112">
        <v>2000</v>
      </c>
      <c r="E282" s="113"/>
      <c r="F282" s="113"/>
      <c r="G282" s="113"/>
      <c r="H282" s="113"/>
      <c r="I282" s="136"/>
      <c r="J282" s="137"/>
      <c r="K282" s="113"/>
      <c r="L282" s="113"/>
      <c r="M282" s="136"/>
      <c r="N282" s="138">
        <f t="shared" si="31"/>
        <v>71590.16</v>
      </c>
    </row>
    <row r="283" s="3" customFormat="1" spans="1:14">
      <c r="A283" s="109">
        <f t="shared" si="32"/>
        <v>34</v>
      </c>
      <c r="B283" s="110" t="s">
        <v>104</v>
      </c>
      <c r="C283" s="115" t="s">
        <v>210</v>
      </c>
      <c r="D283" s="112"/>
      <c r="E283" s="113"/>
      <c r="F283" s="113"/>
      <c r="G283" s="113"/>
      <c r="H283" s="113"/>
      <c r="I283" s="136"/>
      <c r="J283" s="137">
        <v>1000</v>
      </c>
      <c r="K283" s="113"/>
      <c r="L283" s="113"/>
      <c r="M283" s="136"/>
      <c r="N283" s="138">
        <f t="shared" si="31"/>
        <v>70590.16</v>
      </c>
    </row>
    <row r="284" s="3" customFormat="1" spans="1:14">
      <c r="A284" s="109">
        <f t="shared" si="32"/>
        <v>35</v>
      </c>
      <c r="B284" s="110" t="s">
        <v>104</v>
      </c>
      <c r="C284" s="115" t="s">
        <v>407</v>
      </c>
      <c r="D284" s="112"/>
      <c r="E284" s="113"/>
      <c r="F284" s="113"/>
      <c r="G284" s="113"/>
      <c r="H284" s="113"/>
      <c r="I284" s="136"/>
      <c r="J284" s="137">
        <v>2000</v>
      </c>
      <c r="K284" s="113"/>
      <c r="L284" s="113"/>
      <c r="M284" s="136"/>
      <c r="N284" s="138">
        <f t="shared" si="31"/>
        <v>68590.16</v>
      </c>
    </row>
    <row r="285" s="3" customFormat="1" spans="1:14">
      <c r="A285" s="109">
        <f t="shared" si="32"/>
        <v>36</v>
      </c>
      <c r="B285" s="110" t="s">
        <v>104</v>
      </c>
      <c r="C285" s="115" t="s">
        <v>220</v>
      </c>
      <c r="D285" s="112"/>
      <c r="E285" s="113"/>
      <c r="F285" s="113"/>
      <c r="G285" s="113"/>
      <c r="H285" s="113"/>
      <c r="I285" s="136"/>
      <c r="J285" s="137">
        <v>2000</v>
      </c>
      <c r="K285" s="113"/>
      <c r="L285" s="113"/>
      <c r="M285" s="136"/>
      <c r="N285" s="138">
        <f t="shared" si="31"/>
        <v>66590.16</v>
      </c>
    </row>
    <row r="286" s="3" customFormat="1" spans="1:14">
      <c r="A286" s="109">
        <f t="shared" si="32"/>
        <v>37</v>
      </c>
      <c r="B286" s="110" t="s">
        <v>104</v>
      </c>
      <c r="C286" s="115" t="s">
        <v>222</v>
      </c>
      <c r="D286" s="112"/>
      <c r="E286" s="113"/>
      <c r="F286" s="113"/>
      <c r="G286" s="113"/>
      <c r="H286" s="113"/>
      <c r="I286" s="136"/>
      <c r="J286" s="137">
        <v>1000</v>
      </c>
      <c r="K286" s="113"/>
      <c r="L286" s="113"/>
      <c r="M286" s="136"/>
      <c r="N286" s="138">
        <f t="shared" si="31"/>
        <v>65590.16</v>
      </c>
    </row>
    <row r="287" s="3" customFormat="1" spans="1:14">
      <c r="A287" s="109">
        <f t="shared" si="32"/>
        <v>38</v>
      </c>
      <c r="B287" s="110" t="s">
        <v>104</v>
      </c>
      <c r="C287" s="115" t="s">
        <v>223</v>
      </c>
      <c r="D287" s="112"/>
      <c r="E287" s="113"/>
      <c r="F287" s="113"/>
      <c r="G287" s="113"/>
      <c r="H287" s="113"/>
      <c r="I287" s="136"/>
      <c r="J287" s="137">
        <v>1000</v>
      </c>
      <c r="K287" s="113"/>
      <c r="L287" s="113"/>
      <c r="M287" s="136"/>
      <c r="N287" s="138">
        <f t="shared" si="31"/>
        <v>64590.16</v>
      </c>
    </row>
    <row r="288" s="3" customFormat="1" spans="1:14">
      <c r="A288" s="109">
        <f t="shared" si="32"/>
        <v>39</v>
      </c>
      <c r="B288" s="110" t="s">
        <v>104</v>
      </c>
      <c r="C288" s="115" t="s">
        <v>224</v>
      </c>
      <c r="D288" s="112"/>
      <c r="E288" s="113"/>
      <c r="F288" s="113"/>
      <c r="G288" s="113"/>
      <c r="H288" s="113"/>
      <c r="I288" s="136"/>
      <c r="J288" s="137">
        <v>1000</v>
      </c>
      <c r="K288" s="113"/>
      <c r="L288" s="113"/>
      <c r="M288" s="136"/>
      <c r="N288" s="138">
        <f t="shared" si="31"/>
        <v>63590.16</v>
      </c>
    </row>
    <row r="289" s="3" customFormat="1" spans="1:14">
      <c r="A289" s="109">
        <f t="shared" si="32"/>
        <v>40</v>
      </c>
      <c r="B289" s="110" t="s">
        <v>104</v>
      </c>
      <c r="C289" s="115" t="s">
        <v>217</v>
      </c>
      <c r="D289" s="112"/>
      <c r="E289" s="113"/>
      <c r="F289" s="113"/>
      <c r="G289" s="113"/>
      <c r="H289" s="113"/>
      <c r="I289" s="136"/>
      <c r="J289" s="137">
        <v>1500</v>
      </c>
      <c r="K289" s="113"/>
      <c r="L289" s="113"/>
      <c r="M289" s="136"/>
      <c r="N289" s="138">
        <f t="shared" si="31"/>
        <v>62090.16</v>
      </c>
    </row>
    <row r="290" s="3" customFormat="1" spans="1:14">
      <c r="A290" s="109">
        <f t="shared" si="32"/>
        <v>41</v>
      </c>
      <c r="B290" s="110" t="s">
        <v>104</v>
      </c>
      <c r="C290" s="115" t="s">
        <v>408</v>
      </c>
      <c r="D290" s="112"/>
      <c r="E290" s="113"/>
      <c r="F290" s="113"/>
      <c r="G290" s="113"/>
      <c r="H290" s="113"/>
      <c r="I290" s="136"/>
      <c r="J290" s="137">
        <v>2000</v>
      </c>
      <c r="K290" s="113"/>
      <c r="L290" s="113"/>
      <c r="M290" s="136"/>
      <c r="N290" s="138">
        <f t="shared" si="31"/>
        <v>60090.16</v>
      </c>
    </row>
    <row r="291" s="3" customFormat="1" spans="1:14">
      <c r="A291" s="109">
        <f t="shared" si="32"/>
        <v>42</v>
      </c>
      <c r="B291" s="110" t="s">
        <v>104</v>
      </c>
      <c r="C291" s="115" t="s">
        <v>409</v>
      </c>
      <c r="D291" s="112"/>
      <c r="E291" s="113"/>
      <c r="F291" s="113"/>
      <c r="G291" s="113"/>
      <c r="H291" s="113"/>
      <c r="I291" s="136"/>
      <c r="J291" s="137">
        <v>3000</v>
      </c>
      <c r="K291" s="113"/>
      <c r="L291" s="113"/>
      <c r="M291" s="136"/>
      <c r="N291" s="138">
        <f t="shared" si="31"/>
        <v>57090.16</v>
      </c>
    </row>
    <row r="292" s="3" customFormat="1" spans="1:14">
      <c r="A292" s="109">
        <f t="shared" si="32"/>
        <v>43</v>
      </c>
      <c r="B292" s="110" t="s">
        <v>104</v>
      </c>
      <c r="C292" s="115" t="s">
        <v>410</v>
      </c>
      <c r="D292" s="112"/>
      <c r="E292" s="113"/>
      <c r="F292" s="113"/>
      <c r="G292" s="113"/>
      <c r="H292" s="113"/>
      <c r="I292" s="136"/>
      <c r="J292" s="137">
        <v>2000</v>
      </c>
      <c r="K292" s="113"/>
      <c r="L292" s="113"/>
      <c r="M292" s="136"/>
      <c r="N292" s="138">
        <f t="shared" si="31"/>
        <v>55090.16</v>
      </c>
    </row>
    <row r="293" s="3" customFormat="1" spans="1:14">
      <c r="A293" s="109">
        <f t="shared" si="32"/>
        <v>44</v>
      </c>
      <c r="B293" s="110" t="s">
        <v>104</v>
      </c>
      <c r="C293" s="115" t="s">
        <v>411</v>
      </c>
      <c r="D293" s="112"/>
      <c r="E293" s="113"/>
      <c r="F293" s="113"/>
      <c r="G293" s="113"/>
      <c r="H293" s="113"/>
      <c r="I293" s="136"/>
      <c r="J293" s="137">
        <v>2000</v>
      </c>
      <c r="K293" s="113"/>
      <c r="L293" s="113"/>
      <c r="M293" s="136"/>
      <c r="N293" s="138">
        <f t="shared" si="31"/>
        <v>53090.16</v>
      </c>
    </row>
    <row r="294" s="3" customFormat="1" spans="1:14">
      <c r="A294" s="109">
        <f t="shared" si="32"/>
        <v>45</v>
      </c>
      <c r="B294" s="110" t="s">
        <v>104</v>
      </c>
      <c r="C294" s="115" t="s">
        <v>229</v>
      </c>
      <c r="D294" s="112"/>
      <c r="E294" s="113"/>
      <c r="F294" s="113"/>
      <c r="G294" s="113"/>
      <c r="H294" s="113"/>
      <c r="I294" s="136"/>
      <c r="J294" s="137">
        <v>1000</v>
      </c>
      <c r="K294" s="113"/>
      <c r="L294" s="113"/>
      <c r="M294" s="136"/>
      <c r="N294" s="138">
        <f t="shared" si="31"/>
        <v>52090.16</v>
      </c>
    </row>
    <row r="295" s="3" customFormat="1" spans="1:14">
      <c r="A295" s="109">
        <f t="shared" si="32"/>
        <v>46</v>
      </c>
      <c r="B295" s="110" t="s">
        <v>104</v>
      </c>
      <c r="C295" s="115" t="s">
        <v>230</v>
      </c>
      <c r="D295" s="112"/>
      <c r="E295" s="113"/>
      <c r="F295" s="113"/>
      <c r="G295" s="113"/>
      <c r="H295" s="113"/>
      <c r="I295" s="136"/>
      <c r="J295" s="137">
        <v>1000</v>
      </c>
      <c r="K295" s="113"/>
      <c r="L295" s="113"/>
      <c r="M295" s="136"/>
      <c r="N295" s="138">
        <f t="shared" si="31"/>
        <v>51090.16</v>
      </c>
    </row>
    <row r="296" s="3" customFormat="1" spans="1:14">
      <c r="A296" s="109">
        <f t="shared" si="32"/>
        <v>47</v>
      </c>
      <c r="B296" s="110" t="s">
        <v>104</v>
      </c>
      <c r="C296" s="115" t="s">
        <v>231</v>
      </c>
      <c r="D296" s="112"/>
      <c r="E296" s="113"/>
      <c r="F296" s="113"/>
      <c r="G296" s="113"/>
      <c r="H296" s="113"/>
      <c r="I296" s="136"/>
      <c r="J296" s="137">
        <v>1000</v>
      </c>
      <c r="K296" s="113"/>
      <c r="L296" s="113"/>
      <c r="M296" s="136"/>
      <c r="N296" s="138">
        <f t="shared" si="31"/>
        <v>50090.16</v>
      </c>
    </row>
    <row r="297" s="3" customFormat="1" spans="1:14">
      <c r="A297" s="109">
        <f t="shared" si="32"/>
        <v>48</v>
      </c>
      <c r="B297" s="110" t="s">
        <v>104</v>
      </c>
      <c r="C297" s="115" t="s">
        <v>233</v>
      </c>
      <c r="D297" s="112"/>
      <c r="E297" s="113"/>
      <c r="F297" s="113"/>
      <c r="G297" s="113"/>
      <c r="H297" s="113"/>
      <c r="I297" s="136"/>
      <c r="J297" s="137">
        <v>1000</v>
      </c>
      <c r="K297" s="113"/>
      <c r="L297" s="113"/>
      <c r="M297" s="136"/>
      <c r="N297" s="138">
        <f t="shared" si="31"/>
        <v>49090.16</v>
      </c>
    </row>
    <row r="298" s="3" customFormat="1" spans="1:14">
      <c r="A298" s="109">
        <f t="shared" si="32"/>
        <v>49</v>
      </c>
      <c r="B298" s="110" t="s">
        <v>104</v>
      </c>
      <c r="C298" s="115" t="s">
        <v>234</v>
      </c>
      <c r="D298" s="112"/>
      <c r="E298" s="113"/>
      <c r="F298" s="113"/>
      <c r="G298" s="113"/>
      <c r="H298" s="113"/>
      <c r="I298" s="136"/>
      <c r="J298" s="137">
        <v>1000</v>
      </c>
      <c r="K298" s="113"/>
      <c r="L298" s="113"/>
      <c r="M298" s="136"/>
      <c r="N298" s="138">
        <f t="shared" si="31"/>
        <v>48090.16</v>
      </c>
    </row>
    <row r="299" s="3" customFormat="1" spans="1:14">
      <c r="A299" s="109">
        <f t="shared" si="32"/>
        <v>50</v>
      </c>
      <c r="B299" s="110" t="s">
        <v>104</v>
      </c>
      <c r="C299" s="115" t="s">
        <v>235</v>
      </c>
      <c r="D299" s="112"/>
      <c r="E299" s="113"/>
      <c r="F299" s="113"/>
      <c r="G299" s="113"/>
      <c r="H299" s="113"/>
      <c r="I299" s="136"/>
      <c r="J299" s="137">
        <v>1000</v>
      </c>
      <c r="K299" s="113"/>
      <c r="L299" s="113"/>
      <c r="M299" s="136"/>
      <c r="N299" s="138">
        <f t="shared" si="31"/>
        <v>47090.16</v>
      </c>
    </row>
    <row r="300" s="3" customFormat="1" ht="15" spans="1:14">
      <c r="A300" s="109">
        <f t="shared" si="32"/>
        <v>51</v>
      </c>
      <c r="B300" s="110" t="s">
        <v>182</v>
      </c>
      <c r="C300" s="93" t="s">
        <v>412</v>
      </c>
      <c r="D300" s="112">
        <v>1000</v>
      </c>
      <c r="E300" s="113"/>
      <c r="F300" s="113"/>
      <c r="G300" s="113"/>
      <c r="H300" s="113"/>
      <c r="I300" s="136"/>
      <c r="J300" s="137"/>
      <c r="K300" s="113"/>
      <c r="L300" s="113"/>
      <c r="M300" s="136"/>
      <c r="N300" s="138">
        <f t="shared" si="31"/>
        <v>48090.16</v>
      </c>
    </row>
    <row r="301" s="3" customFormat="1" spans="1:14">
      <c r="A301" s="88"/>
      <c r="B301" s="96"/>
      <c r="C301" s="139" t="s">
        <v>20</v>
      </c>
      <c r="D301" s="98">
        <f t="shared" ref="D301:M301" si="33">SUM(D250:D300)</f>
        <v>38400</v>
      </c>
      <c r="E301" s="99">
        <f t="shared" si="33"/>
        <v>0</v>
      </c>
      <c r="F301" s="99">
        <f t="shared" si="33"/>
        <v>0</v>
      </c>
      <c r="G301" s="99">
        <f t="shared" si="33"/>
        <v>0</v>
      </c>
      <c r="H301" s="99">
        <f t="shared" si="33"/>
        <v>0</v>
      </c>
      <c r="I301" s="129">
        <f t="shared" si="33"/>
        <v>0.06</v>
      </c>
      <c r="J301" s="98">
        <f t="shared" si="33"/>
        <v>35500</v>
      </c>
      <c r="K301" s="99">
        <f t="shared" si="33"/>
        <v>0</v>
      </c>
      <c r="L301" s="99">
        <f t="shared" si="33"/>
        <v>0</v>
      </c>
      <c r="M301" s="129">
        <f t="shared" si="33"/>
        <v>0</v>
      </c>
      <c r="N301" s="130">
        <f>N249+SUM(D301:I301)-SUM(J301:M301)</f>
        <v>48090.16</v>
      </c>
    </row>
    <row r="302" s="3" customFormat="1" ht="15" spans="1:14">
      <c r="A302" s="100"/>
      <c r="B302" s="100"/>
      <c r="C302" s="140" t="s">
        <v>110</v>
      </c>
      <c r="D302" s="141">
        <f t="shared" ref="D302:N302" si="34">D301</f>
        <v>38400</v>
      </c>
      <c r="E302" s="142">
        <f t="shared" si="34"/>
        <v>0</v>
      </c>
      <c r="F302" s="142">
        <f t="shared" si="34"/>
        <v>0</v>
      </c>
      <c r="G302" s="142">
        <f t="shared" si="34"/>
        <v>0</v>
      </c>
      <c r="H302" s="142">
        <f t="shared" si="34"/>
        <v>0</v>
      </c>
      <c r="I302" s="133">
        <f t="shared" si="34"/>
        <v>0.06</v>
      </c>
      <c r="J302" s="141">
        <f t="shared" si="34"/>
        <v>35500</v>
      </c>
      <c r="K302" s="142">
        <f t="shared" si="34"/>
        <v>0</v>
      </c>
      <c r="L302" s="142">
        <f t="shared" si="34"/>
        <v>0</v>
      </c>
      <c r="M302" s="133">
        <f t="shared" si="34"/>
        <v>0</v>
      </c>
      <c r="N302" s="133">
        <f t="shared" si="34"/>
        <v>48090.16</v>
      </c>
    </row>
    <row r="303" s="3" customFormat="1" ht="15" spans="1:14">
      <c r="A303" s="104"/>
      <c r="B303" s="104"/>
      <c r="C303" s="105" t="s">
        <v>413</v>
      </c>
      <c r="D303" s="143">
        <f t="shared" ref="D303:M303" si="35">D302+D243</f>
        <v>1019149</v>
      </c>
      <c r="E303" s="144">
        <f t="shared" si="35"/>
        <v>42408.91</v>
      </c>
      <c r="F303" s="144">
        <f t="shared" si="35"/>
        <v>0</v>
      </c>
      <c r="G303" s="144">
        <f t="shared" si="35"/>
        <v>0</v>
      </c>
      <c r="H303" s="144">
        <f t="shared" si="35"/>
        <v>0</v>
      </c>
      <c r="I303" s="159">
        <f t="shared" si="35"/>
        <v>375.42</v>
      </c>
      <c r="J303" s="143">
        <f t="shared" si="35"/>
        <v>999750</v>
      </c>
      <c r="K303" s="144">
        <f t="shared" si="35"/>
        <v>0</v>
      </c>
      <c r="L303" s="144">
        <f t="shared" si="35"/>
        <v>0</v>
      </c>
      <c r="M303" s="155">
        <f t="shared" si="35"/>
        <v>14093.17</v>
      </c>
      <c r="N303" s="135">
        <f>SUM(D303:I303)-SUM(J303:M303)</f>
        <v>48090.1599999998</v>
      </c>
    </row>
    <row r="304" s="3" customFormat="1" spans="1:14">
      <c r="A304" s="108"/>
      <c r="B304" s="75"/>
      <c r="C304" s="75"/>
      <c r="D304" s="108"/>
      <c r="E304" s="108"/>
      <c r="F304" s="108"/>
      <c r="G304" s="108"/>
      <c r="H304" s="108"/>
      <c r="I304" s="108"/>
      <c r="J304" s="108"/>
      <c r="K304" s="75"/>
      <c r="L304" s="75"/>
      <c r="M304" s="75"/>
      <c r="N304" s="75"/>
    </row>
    <row r="305" s="3" customFormat="1" ht="18.75" spans="1:14">
      <c r="A305" s="5" t="s">
        <v>184</v>
      </c>
      <c r="B305" s="5"/>
      <c r="C305" s="5"/>
      <c r="D305" s="5"/>
      <c r="E305" s="5"/>
      <c r="F305" s="5"/>
      <c r="G305" s="5"/>
      <c r="H305" s="5"/>
      <c r="I305" s="5"/>
      <c r="J305" s="5"/>
      <c r="K305" s="1"/>
      <c r="L305" s="1"/>
      <c r="M305" s="1"/>
      <c r="N305" s="1"/>
    </row>
    <row r="306" s="1" customFormat="1" ht="19.5" spans="1:10">
      <c r="A306" s="5" t="s">
        <v>199</v>
      </c>
      <c r="B306" s="5"/>
      <c r="C306" s="5"/>
      <c r="D306" s="5"/>
      <c r="E306" s="5"/>
      <c r="F306" s="5"/>
      <c r="G306" s="5"/>
      <c r="H306" s="5"/>
      <c r="I306" s="5"/>
      <c r="J306" s="5"/>
    </row>
    <row r="307" s="3" customFormat="1" spans="1:14">
      <c r="A307" s="78"/>
      <c r="B307" s="78" t="s">
        <v>2</v>
      </c>
      <c r="C307" s="118" t="s">
        <v>3</v>
      </c>
      <c r="D307" s="79" t="s">
        <v>4</v>
      </c>
      <c r="E307" s="80"/>
      <c r="F307" s="80"/>
      <c r="G307" s="80"/>
      <c r="H307" s="80"/>
      <c r="I307" s="117"/>
      <c r="J307" s="79" t="s">
        <v>5</v>
      </c>
      <c r="K307" s="80"/>
      <c r="L307" s="80"/>
      <c r="M307" s="117"/>
      <c r="N307" s="118" t="s">
        <v>6</v>
      </c>
    </row>
    <row r="308" s="3" customFormat="1" ht="15" spans="1:14">
      <c r="A308" s="82"/>
      <c r="B308" s="82"/>
      <c r="C308" s="164"/>
      <c r="D308" s="84" t="s">
        <v>7</v>
      </c>
      <c r="E308" s="85" t="s">
        <v>8</v>
      </c>
      <c r="F308" s="85" t="s">
        <v>9</v>
      </c>
      <c r="G308" s="85" t="s">
        <v>10</v>
      </c>
      <c r="H308" s="85" t="s">
        <v>11</v>
      </c>
      <c r="I308" s="120" t="s">
        <v>12</v>
      </c>
      <c r="J308" s="84" t="s">
        <v>13</v>
      </c>
      <c r="K308" s="85" t="s">
        <v>14</v>
      </c>
      <c r="L308" s="85" t="s">
        <v>15</v>
      </c>
      <c r="M308" s="120" t="s">
        <v>16</v>
      </c>
      <c r="N308" s="121"/>
    </row>
    <row r="309" s="3" customFormat="1" spans="1:14">
      <c r="A309" s="88"/>
      <c r="B309" s="96"/>
      <c r="C309" s="88" t="s">
        <v>24</v>
      </c>
      <c r="D309" s="98"/>
      <c r="E309" s="99"/>
      <c r="F309" s="99"/>
      <c r="G309" s="99"/>
      <c r="H309" s="99"/>
      <c r="I309" s="129"/>
      <c r="J309" s="98"/>
      <c r="K309" s="99"/>
      <c r="L309" s="99"/>
      <c r="M309" s="129"/>
      <c r="N309" s="170">
        <f>N303</f>
        <v>48090.1599999998</v>
      </c>
    </row>
    <row r="310" s="3" customFormat="1" ht="15" spans="1:14">
      <c r="A310" s="140">
        <v>1</v>
      </c>
      <c r="B310" s="165"/>
      <c r="C310" s="145" t="s">
        <v>200</v>
      </c>
      <c r="D310" s="102"/>
      <c r="E310" s="103"/>
      <c r="F310" s="103"/>
      <c r="G310" s="103"/>
      <c r="H310" s="103"/>
      <c r="I310" s="132"/>
      <c r="J310" s="102"/>
      <c r="K310" s="103"/>
      <c r="L310" s="103"/>
      <c r="M310" s="132"/>
      <c r="N310" s="154">
        <f>N309+SUM(D310:I310)-SUM(J310:M310)</f>
        <v>48090.1599999998</v>
      </c>
    </row>
    <row r="311" s="3" customFormat="1" spans="1:14">
      <c r="A311" s="139"/>
      <c r="B311" s="147"/>
      <c r="C311" s="151" t="s">
        <v>20</v>
      </c>
      <c r="D311" s="123">
        <f t="shared" ref="D311:M311" si="36">SUM(D310:D310)</f>
        <v>0</v>
      </c>
      <c r="E311" s="90">
        <f t="shared" si="36"/>
        <v>0</v>
      </c>
      <c r="F311" s="90">
        <f t="shared" si="36"/>
        <v>0</v>
      </c>
      <c r="G311" s="90">
        <f t="shared" si="36"/>
        <v>0</v>
      </c>
      <c r="H311" s="90">
        <f t="shared" si="36"/>
        <v>0</v>
      </c>
      <c r="I311" s="122">
        <f t="shared" si="36"/>
        <v>0</v>
      </c>
      <c r="J311" s="123">
        <f t="shared" si="36"/>
        <v>0</v>
      </c>
      <c r="K311" s="90">
        <f t="shared" si="36"/>
        <v>0</v>
      </c>
      <c r="L311" s="90">
        <f t="shared" si="36"/>
        <v>0</v>
      </c>
      <c r="M311" s="122">
        <f t="shared" si="36"/>
        <v>0</v>
      </c>
      <c r="N311" s="171">
        <f>N309+SUM(D311:I311)-SUM(J311:M311)</f>
        <v>48090.1599999998</v>
      </c>
    </row>
    <row r="312" s="3" customFormat="1" ht="15" spans="1:14">
      <c r="A312" s="100"/>
      <c r="B312" s="100"/>
      <c r="C312" s="101" t="s">
        <v>414</v>
      </c>
      <c r="D312" s="102">
        <f t="shared" ref="D312:N312" si="37">D311</f>
        <v>0</v>
      </c>
      <c r="E312" s="103">
        <f t="shared" si="37"/>
        <v>0</v>
      </c>
      <c r="F312" s="103">
        <f t="shared" si="37"/>
        <v>0</v>
      </c>
      <c r="G312" s="103">
        <f t="shared" si="37"/>
        <v>0</v>
      </c>
      <c r="H312" s="103">
        <f t="shared" si="37"/>
        <v>0</v>
      </c>
      <c r="I312" s="132">
        <f t="shared" si="37"/>
        <v>0</v>
      </c>
      <c r="J312" s="102">
        <f t="shared" si="37"/>
        <v>0</v>
      </c>
      <c r="K312" s="103">
        <f t="shared" si="37"/>
        <v>0</v>
      </c>
      <c r="L312" s="103">
        <f t="shared" si="37"/>
        <v>0</v>
      </c>
      <c r="M312" s="132">
        <f t="shared" si="37"/>
        <v>0</v>
      </c>
      <c r="N312" s="133">
        <f t="shared" si="37"/>
        <v>48090.1599999998</v>
      </c>
    </row>
    <row r="313" s="3" customFormat="1" ht="15" spans="1:14">
      <c r="A313" s="104"/>
      <c r="B313" s="104"/>
      <c r="C313" s="105" t="s">
        <v>415</v>
      </c>
      <c r="D313" s="106">
        <f t="shared" ref="D313:M313" si="38">D312+D303</f>
        <v>1019149</v>
      </c>
      <c r="E313" s="152">
        <f t="shared" si="38"/>
        <v>42408.91</v>
      </c>
      <c r="F313" s="152">
        <f t="shared" si="38"/>
        <v>0</v>
      </c>
      <c r="G313" s="152">
        <f t="shared" si="38"/>
        <v>0</v>
      </c>
      <c r="H313" s="152">
        <f t="shared" si="38"/>
        <v>0</v>
      </c>
      <c r="I313" s="161">
        <f t="shared" si="38"/>
        <v>375.42</v>
      </c>
      <c r="J313" s="106">
        <f t="shared" si="38"/>
        <v>999750</v>
      </c>
      <c r="K313" s="152">
        <f t="shared" si="38"/>
        <v>0</v>
      </c>
      <c r="L313" s="152">
        <f t="shared" si="38"/>
        <v>0</v>
      </c>
      <c r="M313" s="161">
        <f t="shared" si="38"/>
        <v>14093.17</v>
      </c>
      <c r="N313" s="135">
        <f>SUM(D313:I313)-SUM(J313:M313)</f>
        <v>48090.1599999998</v>
      </c>
    </row>
    <row r="314" s="3" customFormat="1" spans="1:14">
      <c r="A314" s="108"/>
      <c r="B314" s="75"/>
      <c r="C314" s="75"/>
      <c r="D314" s="108"/>
      <c r="E314" s="108"/>
      <c r="F314" s="108"/>
      <c r="G314" s="108"/>
      <c r="H314" s="108"/>
      <c r="I314" s="108"/>
      <c r="J314" s="108"/>
      <c r="K314" s="75"/>
      <c r="L314" s="75"/>
      <c r="M314" s="75"/>
      <c r="N314" s="75"/>
    </row>
    <row r="315" s="3" customFormat="1" ht="18.75" spans="1:14">
      <c r="A315" s="5" t="s">
        <v>416</v>
      </c>
      <c r="B315" s="5"/>
      <c r="C315" s="5"/>
      <c r="D315" s="5"/>
      <c r="E315" s="5"/>
      <c r="F315" s="5"/>
      <c r="G315" s="5"/>
      <c r="H315" s="5"/>
      <c r="I315" s="5"/>
      <c r="J315" s="5"/>
      <c r="K315" s="1"/>
      <c r="L315" s="1"/>
      <c r="M315" s="1"/>
      <c r="N315" s="1"/>
    </row>
    <row r="316" s="1" customFormat="1" ht="19.5" spans="1:10">
      <c r="A316" s="5" t="s">
        <v>199</v>
      </c>
      <c r="B316" s="5"/>
      <c r="C316" s="5"/>
      <c r="D316" s="5"/>
      <c r="E316" s="5"/>
      <c r="F316" s="5"/>
      <c r="G316" s="5"/>
      <c r="H316" s="5"/>
      <c r="I316" s="5"/>
      <c r="J316" s="5"/>
    </row>
    <row r="317" s="3" customFormat="1" spans="1:14">
      <c r="A317" s="77"/>
      <c r="B317" s="78" t="s">
        <v>2</v>
      </c>
      <c r="C317" s="78" t="s">
        <v>3</v>
      </c>
      <c r="D317" s="79" t="s">
        <v>4</v>
      </c>
      <c r="E317" s="80"/>
      <c r="F317" s="80"/>
      <c r="G317" s="80"/>
      <c r="H317" s="80"/>
      <c r="I317" s="116"/>
      <c r="J317" s="79" t="s">
        <v>5</v>
      </c>
      <c r="K317" s="80"/>
      <c r="L317" s="80"/>
      <c r="M317" s="117"/>
      <c r="N317" s="118" t="s">
        <v>6</v>
      </c>
    </row>
    <row r="318" s="3" customFormat="1" ht="15" spans="1:14">
      <c r="A318" s="81"/>
      <c r="B318" s="82"/>
      <c r="C318" s="83"/>
      <c r="D318" s="166" t="s">
        <v>7</v>
      </c>
      <c r="E318" s="14" t="s">
        <v>8</v>
      </c>
      <c r="F318" s="14" t="s">
        <v>9</v>
      </c>
      <c r="G318" s="14" t="s">
        <v>10</v>
      </c>
      <c r="H318" s="14" t="s">
        <v>11</v>
      </c>
      <c r="I318" s="172" t="s">
        <v>12</v>
      </c>
      <c r="J318" s="166" t="s">
        <v>13</v>
      </c>
      <c r="K318" s="14" t="s">
        <v>14</v>
      </c>
      <c r="L318" s="14" t="s">
        <v>15</v>
      </c>
      <c r="M318" s="173" t="s">
        <v>16</v>
      </c>
      <c r="N318" s="121"/>
    </row>
    <row r="319" s="3" customFormat="1" spans="1:14">
      <c r="A319" s="86"/>
      <c r="B319" s="167"/>
      <c r="C319" s="168" t="s">
        <v>24</v>
      </c>
      <c r="D319" s="98"/>
      <c r="E319" s="99"/>
      <c r="F319" s="99"/>
      <c r="G319" s="99"/>
      <c r="H319" s="99"/>
      <c r="I319" s="129"/>
      <c r="J319" s="98"/>
      <c r="K319" s="99"/>
      <c r="L319" s="99"/>
      <c r="M319" s="129"/>
      <c r="N319" s="174">
        <f>N313</f>
        <v>48090.1599999998</v>
      </c>
    </row>
    <row r="320" s="3" customFormat="1" spans="1:14">
      <c r="A320" s="109">
        <v>1</v>
      </c>
      <c r="B320" s="110" t="s">
        <v>417</v>
      </c>
      <c r="C320" s="169" t="s">
        <v>418</v>
      </c>
      <c r="D320" s="137">
        <v>1000</v>
      </c>
      <c r="E320" s="113"/>
      <c r="F320" s="113"/>
      <c r="G320" s="113"/>
      <c r="H320" s="113"/>
      <c r="I320" s="136"/>
      <c r="J320" s="137"/>
      <c r="K320" s="113"/>
      <c r="L320" s="113"/>
      <c r="M320" s="136"/>
      <c r="N320" s="175">
        <f>N319+SUM(D320:I320)-SUM(J320:M320)</f>
        <v>49090.1599999998</v>
      </c>
    </row>
    <row r="321" s="3" customFormat="1" spans="1:14">
      <c r="A321" s="176">
        <f>A320+1</f>
        <v>2</v>
      </c>
      <c r="B321" s="177" t="s">
        <v>417</v>
      </c>
      <c r="C321" s="169" t="s">
        <v>419</v>
      </c>
      <c r="D321" s="137">
        <v>2000</v>
      </c>
      <c r="E321" s="113"/>
      <c r="F321" s="113"/>
      <c r="G321" s="113"/>
      <c r="H321" s="113"/>
      <c r="I321" s="136"/>
      <c r="J321" s="137"/>
      <c r="K321" s="113"/>
      <c r="L321" s="113"/>
      <c r="M321" s="136"/>
      <c r="N321" s="175">
        <f t="shared" ref="N321:N331" si="39">N320+SUM(D321:I321)-SUM(J321:M321)</f>
        <v>51090.1599999998</v>
      </c>
    </row>
    <row r="322" s="3" customFormat="1" spans="1:14">
      <c r="A322" s="176">
        <f t="shared" ref="A322:A331" si="40">A321+1</f>
        <v>3</v>
      </c>
      <c r="B322" s="110" t="s">
        <v>417</v>
      </c>
      <c r="C322" s="169" t="s">
        <v>420</v>
      </c>
      <c r="D322" s="137">
        <v>4000</v>
      </c>
      <c r="E322" s="113"/>
      <c r="F322" s="113"/>
      <c r="G322" s="113"/>
      <c r="H322" s="113"/>
      <c r="I322" s="136"/>
      <c r="J322" s="137"/>
      <c r="K322" s="113"/>
      <c r="L322" s="113"/>
      <c r="M322" s="136"/>
      <c r="N322" s="175">
        <f t="shared" si="39"/>
        <v>55090.1599999998</v>
      </c>
    </row>
    <row r="323" s="3" customFormat="1" spans="1:14">
      <c r="A323" s="176">
        <f t="shared" si="40"/>
        <v>4</v>
      </c>
      <c r="B323" s="177" t="s">
        <v>417</v>
      </c>
      <c r="C323" s="169" t="s">
        <v>421</v>
      </c>
      <c r="D323" s="137">
        <v>1000</v>
      </c>
      <c r="E323" s="113"/>
      <c r="F323" s="113"/>
      <c r="G323" s="113"/>
      <c r="H323" s="113"/>
      <c r="I323" s="136"/>
      <c r="J323" s="137"/>
      <c r="K323" s="113"/>
      <c r="L323" s="113"/>
      <c r="M323" s="136"/>
      <c r="N323" s="175">
        <f t="shared" si="39"/>
        <v>56090.1599999998</v>
      </c>
    </row>
    <row r="324" s="3" customFormat="1" spans="1:14">
      <c r="A324" s="176">
        <f t="shared" si="40"/>
        <v>5</v>
      </c>
      <c r="B324" s="110" t="s">
        <v>417</v>
      </c>
      <c r="C324" s="169" t="s">
        <v>422</v>
      </c>
      <c r="D324" s="137">
        <v>1000</v>
      </c>
      <c r="E324" s="113"/>
      <c r="F324" s="113"/>
      <c r="G324" s="113"/>
      <c r="H324" s="113"/>
      <c r="I324" s="136"/>
      <c r="J324" s="137"/>
      <c r="K324" s="113"/>
      <c r="L324" s="113"/>
      <c r="M324" s="136"/>
      <c r="N324" s="175">
        <f t="shared" si="39"/>
        <v>57090.1599999998</v>
      </c>
    </row>
    <row r="325" s="3" customFormat="1" spans="1:14">
      <c r="A325" s="176">
        <f t="shared" si="40"/>
        <v>6</v>
      </c>
      <c r="B325" s="110" t="s">
        <v>423</v>
      </c>
      <c r="C325" s="169" t="s">
        <v>424</v>
      </c>
      <c r="D325" s="137">
        <v>5000</v>
      </c>
      <c r="E325" s="113"/>
      <c r="F325" s="113"/>
      <c r="G325" s="113"/>
      <c r="H325" s="113"/>
      <c r="I325" s="136"/>
      <c r="J325" s="137"/>
      <c r="K325" s="113"/>
      <c r="L325" s="113"/>
      <c r="M325" s="136"/>
      <c r="N325" s="175">
        <f t="shared" si="39"/>
        <v>62090.1599999998</v>
      </c>
    </row>
    <row r="326" s="3" customFormat="1" spans="1:14">
      <c r="A326" s="176">
        <f t="shared" si="40"/>
        <v>7</v>
      </c>
      <c r="B326" s="110" t="s">
        <v>114</v>
      </c>
      <c r="C326" s="169" t="s">
        <v>219</v>
      </c>
      <c r="D326" s="137"/>
      <c r="E326" s="113"/>
      <c r="F326" s="113"/>
      <c r="G326" s="113"/>
      <c r="H326" s="113"/>
      <c r="I326" s="136"/>
      <c r="J326" s="137">
        <v>1000</v>
      </c>
      <c r="K326" s="113"/>
      <c r="L326" s="113"/>
      <c r="M326" s="136"/>
      <c r="N326" s="175">
        <f t="shared" si="39"/>
        <v>61090.1599999998</v>
      </c>
    </row>
    <row r="327" s="3" customFormat="1" spans="1:14">
      <c r="A327" s="176">
        <f t="shared" si="40"/>
        <v>8</v>
      </c>
      <c r="B327" s="110" t="s">
        <v>114</v>
      </c>
      <c r="C327" s="169" t="s">
        <v>425</v>
      </c>
      <c r="D327" s="137"/>
      <c r="E327" s="113"/>
      <c r="F327" s="113"/>
      <c r="G327" s="113"/>
      <c r="H327" s="113"/>
      <c r="I327" s="136"/>
      <c r="J327" s="137">
        <v>3000</v>
      </c>
      <c r="K327" s="113"/>
      <c r="L327" s="113"/>
      <c r="M327" s="136"/>
      <c r="N327" s="175">
        <f t="shared" si="39"/>
        <v>58090.1599999998</v>
      </c>
    </row>
    <row r="328" s="3" customFormat="1" spans="1:14">
      <c r="A328" s="176">
        <f t="shared" si="40"/>
        <v>9</v>
      </c>
      <c r="B328" s="110" t="s">
        <v>114</v>
      </c>
      <c r="C328" s="169" t="s">
        <v>426</v>
      </c>
      <c r="D328" s="137"/>
      <c r="E328" s="113"/>
      <c r="F328" s="113"/>
      <c r="G328" s="113"/>
      <c r="H328" s="113"/>
      <c r="I328" s="136"/>
      <c r="J328" s="137">
        <v>800</v>
      </c>
      <c r="K328" s="113"/>
      <c r="L328" s="113"/>
      <c r="M328" s="136"/>
      <c r="N328" s="175">
        <f t="shared" si="39"/>
        <v>57290.1599999998</v>
      </c>
    </row>
    <row r="329" s="3" customFormat="1" spans="1:14">
      <c r="A329" s="176">
        <f t="shared" si="40"/>
        <v>10</v>
      </c>
      <c r="B329" s="110" t="s">
        <v>114</v>
      </c>
      <c r="C329" s="169" t="s">
        <v>427</v>
      </c>
      <c r="D329" s="137"/>
      <c r="E329" s="113"/>
      <c r="F329" s="113"/>
      <c r="G329" s="113"/>
      <c r="H329" s="113"/>
      <c r="I329" s="136"/>
      <c r="J329" s="137">
        <v>1000</v>
      </c>
      <c r="K329" s="113"/>
      <c r="L329" s="113"/>
      <c r="M329" s="136"/>
      <c r="N329" s="175">
        <f t="shared" si="39"/>
        <v>56290.1599999998</v>
      </c>
    </row>
    <row r="330" s="3" customFormat="1" spans="1:14">
      <c r="A330" s="176">
        <f t="shared" si="40"/>
        <v>11</v>
      </c>
      <c r="B330" s="110" t="s">
        <v>114</v>
      </c>
      <c r="C330" s="169" t="s">
        <v>428</v>
      </c>
      <c r="D330" s="137"/>
      <c r="E330" s="113"/>
      <c r="F330" s="113"/>
      <c r="G330" s="113"/>
      <c r="H330" s="113"/>
      <c r="I330" s="136"/>
      <c r="J330" s="137">
        <v>1000</v>
      </c>
      <c r="K330" s="113"/>
      <c r="L330" s="113"/>
      <c r="M330" s="136"/>
      <c r="N330" s="175">
        <f t="shared" si="39"/>
        <v>55290.1599999998</v>
      </c>
    </row>
    <row r="331" s="3" customFormat="1" ht="15" spans="1:14">
      <c r="A331" s="176">
        <f t="shared" si="40"/>
        <v>12</v>
      </c>
      <c r="B331" s="110" t="s">
        <v>114</v>
      </c>
      <c r="C331" s="178" t="s">
        <v>429</v>
      </c>
      <c r="D331" s="102"/>
      <c r="E331" s="103"/>
      <c r="F331" s="103"/>
      <c r="G331" s="103"/>
      <c r="H331" s="103"/>
      <c r="I331" s="132"/>
      <c r="J331" s="102">
        <v>1000</v>
      </c>
      <c r="K331" s="103"/>
      <c r="L331" s="103"/>
      <c r="M331" s="132"/>
      <c r="N331" s="175">
        <f t="shared" si="39"/>
        <v>54290.1599999998</v>
      </c>
    </row>
    <row r="332" s="3" customFormat="1" spans="1:14">
      <c r="A332" s="88"/>
      <c r="B332" s="96"/>
      <c r="C332" s="151" t="s">
        <v>20</v>
      </c>
      <c r="D332" s="123">
        <f t="shared" ref="D332:M332" si="41">SUM(D320:D331)</f>
        <v>14000</v>
      </c>
      <c r="E332" s="90">
        <f t="shared" si="41"/>
        <v>0</v>
      </c>
      <c r="F332" s="90">
        <f t="shared" si="41"/>
        <v>0</v>
      </c>
      <c r="G332" s="90">
        <f t="shared" si="41"/>
        <v>0</v>
      </c>
      <c r="H332" s="90">
        <f t="shared" si="41"/>
        <v>0</v>
      </c>
      <c r="I332" s="122">
        <f t="shared" si="41"/>
        <v>0</v>
      </c>
      <c r="J332" s="89">
        <f t="shared" si="41"/>
        <v>7800</v>
      </c>
      <c r="K332" s="90">
        <f t="shared" si="41"/>
        <v>0</v>
      </c>
      <c r="L332" s="90">
        <f t="shared" si="41"/>
        <v>0</v>
      </c>
      <c r="M332" s="122">
        <f t="shared" si="41"/>
        <v>0</v>
      </c>
      <c r="N332" s="130">
        <f>N319+SUM(D332:I332)-SUM(J332:M332)</f>
        <v>54290.1599999998</v>
      </c>
    </row>
    <row r="333" s="3" customFormat="1" ht="15" spans="1:14">
      <c r="A333" s="100"/>
      <c r="B333" s="100"/>
      <c r="C333" s="101" t="s">
        <v>120</v>
      </c>
      <c r="D333" s="102">
        <f t="shared" ref="D333:N333" si="42">D332</f>
        <v>14000</v>
      </c>
      <c r="E333" s="103">
        <f t="shared" si="42"/>
        <v>0</v>
      </c>
      <c r="F333" s="103">
        <f t="shared" si="42"/>
        <v>0</v>
      </c>
      <c r="G333" s="103">
        <f t="shared" si="42"/>
        <v>0</v>
      </c>
      <c r="H333" s="103">
        <f t="shared" si="42"/>
        <v>0</v>
      </c>
      <c r="I333" s="132">
        <f t="shared" si="42"/>
        <v>0</v>
      </c>
      <c r="J333" s="153">
        <f t="shared" si="42"/>
        <v>7800</v>
      </c>
      <c r="K333" s="103">
        <f t="shared" si="42"/>
        <v>0</v>
      </c>
      <c r="L333" s="103">
        <f t="shared" si="42"/>
        <v>0</v>
      </c>
      <c r="M333" s="132">
        <f t="shared" si="42"/>
        <v>0</v>
      </c>
      <c r="N333" s="133">
        <f t="shared" si="42"/>
        <v>54290.1599999998</v>
      </c>
    </row>
    <row r="334" s="3" customFormat="1" ht="15" spans="1:14">
      <c r="A334" s="104"/>
      <c r="B334" s="104"/>
      <c r="C334" s="105" t="s">
        <v>430</v>
      </c>
      <c r="D334" s="106">
        <f t="shared" ref="D334:M334" si="43">D333+D313</f>
        <v>1033149</v>
      </c>
      <c r="E334" s="152">
        <f t="shared" si="43"/>
        <v>42408.91</v>
      </c>
      <c r="F334" s="152">
        <f t="shared" si="43"/>
        <v>0</v>
      </c>
      <c r="G334" s="152">
        <f t="shared" si="43"/>
        <v>0</v>
      </c>
      <c r="H334" s="152">
        <f t="shared" si="43"/>
        <v>0</v>
      </c>
      <c r="I334" s="160">
        <f t="shared" si="43"/>
        <v>375.42</v>
      </c>
      <c r="J334" s="106">
        <f t="shared" si="43"/>
        <v>1007550</v>
      </c>
      <c r="K334" s="152">
        <f t="shared" si="43"/>
        <v>0</v>
      </c>
      <c r="L334" s="152">
        <f t="shared" si="43"/>
        <v>0</v>
      </c>
      <c r="M334" s="161">
        <f t="shared" si="43"/>
        <v>14093.17</v>
      </c>
      <c r="N334" s="135">
        <f>SUM(D334:I334)-SUM(J334:M334)</f>
        <v>54290.1599999998</v>
      </c>
    </row>
    <row r="335" s="3" customFormat="1" spans="1:14">
      <c r="A335" s="108"/>
      <c r="B335" s="75"/>
      <c r="C335" s="75"/>
      <c r="D335" s="108"/>
      <c r="E335" s="108"/>
      <c r="F335" s="108"/>
      <c r="G335" s="108"/>
      <c r="H335" s="108"/>
      <c r="I335" s="108"/>
      <c r="J335" s="108"/>
      <c r="K335" s="75"/>
      <c r="L335" s="75"/>
      <c r="M335" s="75"/>
      <c r="N335" s="75"/>
    </row>
    <row r="336" s="3" customFormat="1" ht="18.75" spans="1:14">
      <c r="A336" s="5" t="s">
        <v>195</v>
      </c>
      <c r="B336" s="5"/>
      <c r="C336" s="5"/>
      <c r="D336" s="5"/>
      <c r="E336" s="5"/>
      <c r="F336" s="5"/>
      <c r="G336" s="5"/>
      <c r="H336" s="5"/>
      <c r="I336" s="5"/>
      <c r="J336" s="5"/>
      <c r="K336" s="1"/>
      <c r="L336" s="1"/>
      <c r="M336" s="1"/>
      <c r="N336" s="1"/>
    </row>
    <row r="337" s="1" customFormat="1" ht="19.5" spans="1:10">
      <c r="A337" s="5" t="s">
        <v>199</v>
      </c>
      <c r="B337" s="5"/>
      <c r="C337" s="5"/>
      <c r="D337" s="5"/>
      <c r="E337" s="5"/>
      <c r="F337" s="5"/>
      <c r="G337" s="5"/>
      <c r="H337" s="5"/>
      <c r="I337" s="5"/>
      <c r="J337" s="5"/>
    </row>
    <row r="338" s="3" customFormat="1" spans="1:14">
      <c r="A338" s="77"/>
      <c r="B338" s="78" t="s">
        <v>2</v>
      </c>
      <c r="C338" s="78" t="s">
        <v>3</v>
      </c>
      <c r="D338" s="79" t="s">
        <v>4</v>
      </c>
      <c r="E338" s="80"/>
      <c r="F338" s="80"/>
      <c r="G338" s="80"/>
      <c r="H338" s="80"/>
      <c r="I338" s="116"/>
      <c r="J338" s="79" t="s">
        <v>5</v>
      </c>
      <c r="K338" s="80"/>
      <c r="L338" s="80"/>
      <c r="M338" s="117"/>
      <c r="N338" s="118" t="s">
        <v>6</v>
      </c>
    </row>
    <row r="339" s="3" customFormat="1" ht="15" spans="1:14">
      <c r="A339" s="81"/>
      <c r="B339" s="82"/>
      <c r="C339" s="83"/>
      <c r="D339" s="84" t="s">
        <v>7</v>
      </c>
      <c r="E339" s="85" t="s">
        <v>8</v>
      </c>
      <c r="F339" s="85" t="s">
        <v>9</v>
      </c>
      <c r="G339" s="85" t="s">
        <v>10</v>
      </c>
      <c r="H339" s="85" t="s">
        <v>11</v>
      </c>
      <c r="I339" s="119" t="s">
        <v>12</v>
      </c>
      <c r="J339" s="84" t="s">
        <v>13</v>
      </c>
      <c r="K339" s="85" t="s">
        <v>14</v>
      </c>
      <c r="L339" s="85" t="s">
        <v>15</v>
      </c>
      <c r="M339" s="120" t="s">
        <v>16</v>
      </c>
      <c r="N339" s="121"/>
    </row>
    <row r="340" s="3" customFormat="1" spans="1:14">
      <c r="A340" s="86"/>
      <c r="B340" s="167"/>
      <c r="C340" s="88" t="s">
        <v>24</v>
      </c>
      <c r="D340" s="89"/>
      <c r="E340" s="90"/>
      <c r="F340" s="90"/>
      <c r="G340" s="90"/>
      <c r="H340" s="90"/>
      <c r="I340" s="122"/>
      <c r="J340" s="123"/>
      <c r="K340" s="90"/>
      <c r="L340" s="90"/>
      <c r="M340" s="122"/>
      <c r="N340" s="124">
        <f>N334</f>
        <v>54290.1599999998</v>
      </c>
    </row>
    <row r="341" s="3" customFormat="1" spans="1:14">
      <c r="A341" s="109">
        <v>1</v>
      </c>
      <c r="B341" s="110" t="s">
        <v>431</v>
      </c>
      <c r="C341" s="179" t="s">
        <v>432</v>
      </c>
      <c r="D341" s="112"/>
      <c r="E341" s="113">
        <v>15930</v>
      </c>
      <c r="F341" s="113"/>
      <c r="G341" s="113"/>
      <c r="H341" s="113"/>
      <c r="I341" s="136"/>
      <c r="J341" s="137"/>
      <c r="K341" s="113"/>
      <c r="L341" s="113"/>
      <c r="M341" s="136"/>
      <c r="N341" s="138">
        <f>N340+SUM(D341:I341)-SUM(J341:M341)</f>
        <v>70220.1599999998</v>
      </c>
    </row>
    <row r="342" s="3" customFormat="1" spans="1:14">
      <c r="A342" s="180">
        <f>A341+1</f>
        <v>2</v>
      </c>
      <c r="B342" s="177" t="s">
        <v>123</v>
      </c>
      <c r="C342" s="179" t="s">
        <v>433</v>
      </c>
      <c r="D342" s="181">
        <v>2000</v>
      </c>
      <c r="E342" s="182"/>
      <c r="F342" s="182"/>
      <c r="G342" s="182"/>
      <c r="H342" s="182"/>
      <c r="I342" s="185"/>
      <c r="J342" s="186"/>
      <c r="K342" s="182"/>
      <c r="L342" s="182"/>
      <c r="M342" s="185"/>
      <c r="N342" s="138">
        <f>N341+SUM(D342:I342)-SUM(J342:M342)</f>
        <v>72220.1599999998</v>
      </c>
    </row>
    <row r="343" s="3" customFormat="1" ht="15" spans="1:14">
      <c r="A343" s="180">
        <f>A342+1</f>
        <v>3</v>
      </c>
      <c r="B343" s="177" t="s">
        <v>434</v>
      </c>
      <c r="C343" s="183" t="s">
        <v>435</v>
      </c>
      <c r="D343" s="181"/>
      <c r="E343" s="182"/>
      <c r="F343" s="182"/>
      <c r="G343" s="182"/>
      <c r="H343" s="182"/>
      <c r="I343" s="185"/>
      <c r="J343" s="186">
        <v>17730</v>
      </c>
      <c r="K343" s="182"/>
      <c r="L343" s="182"/>
      <c r="M343" s="185"/>
      <c r="N343" s="138">
        <f>N342+SUM(D343:I343)-SUM(J343:M343)</f>
        <v>54490.1599999998</v>
      </c>
    </row>
    <row r="344" s="3" customFormat="1" spans="1:14">
      <c r="A344" s="88"/>
      <c r="B344" s="96"/>
      <c r="C344" s="97" t="s">
        <v>20</v>
      </c>
      <c r="D344" s="98">
        <f>SUM(D341:D343)</f>
        <v>2000</v>
      </c>
      <c r="E344" s="99">
        <f t="shared" ref="D344:M344" si="44">SUM(E341:E341)</f>
        <v>15930</v>
      </c>
      <c r="F344" s="99">
        <f t="shared" si="44"/>
        <v>0</v>
      </c>
      <c r="G344" s="99">
        <f t="shared" si="44"/>
        <v>0</v>
      </c>
      <c r="H344" s="99">
        <f t="shared" si="44"/>
        <v>0</v>
      </c>
      <c r="I344" s="129">
        <f t="shared" si="44"/>
        <v>0</v>
      </c>
      <c r="J344" s="98">
        <f>SUM(J341:J343)</f>
        <v>17730</v>
      </c>
      <c r="K344" s="99">
        <f t="shared" si="44"/>
        <v>0</v>
      </c>
      <c r="L344" s="99">
        <f t="shared" si="44"/>
        <v>0</v>
      </c>
      <c r="M344" s="129">
        <f t="shared" si="44"/>
        <v>0</v>
      </c>
      <c r="N344" s="130">
        <f>N340+SUM(D344:I344)-SUM(J344:M344)</f>
        <v>54490.1599999998</v>
      </c>
    </row>
    <row r="345" s="3" customFormat="1" ht="15" spans="1:14">
      <c r="A345" s="100"/>
      <c r="B345" s="100"/>
      <c r="C345" s="146" t="s">
        <v>436</v>
      </c>
      <c r="D345" s="141">
        <f t="shared" ref="D345:N345" si="45">D344</f>
        <v>2000</v>
      </c>
      <c r="E345" s="142">
        <f t="shared" si="45"/>
        <v>15930</v>
      </c>
      <c r="F345" s="142">
        <f t="shared" si="45"/>
        <v>0</v>
      </c>
      <c r="G345" s="142">
        <f t="shared" si="45"/>
        <v>0</v>
      </c>
      <c r="H345" s="142">
        <f t="shared" si="45"/>
        <v>0</v>
      </c>
      <c r="I345" s="133">
        <f t="shared" si="45"/>
        <v>0</v>
      </c>
      <c r="J345" s="141">
        <f t="shared" si="45"/>
        <v>17730</v>
      </c>
      <c r="K345" s="142">
        <f t="shared" si="45"/>
        <v>0</v>
      </c>
      <c r="L345" s="142">
        <f t="shared" si="45"/>
        <v>0</v>
      </c>
      <c r="M345" s="133">
        <f t="shared" si="45"/>
        <v>0</v>
      </c>
      <c r="N345" s="133">
        <f t="shared" si="45"/>
        <v>54490.1599999998</v>
      </c>
    </row>
    <row r="346" s="3" customFormat="1" ht="15" spans="1:14">
      <c r="A346" s="104"/>
      <c r="B346" s="104"/>
      <c r="C346" s="105" t="s">
        <v>437</v>
      </c>
      <c r="D346" s="143">
        <f t="shared" ref="D346:M346" si="46">D345+D334</f>
        <v>1035149</v>
      </c>
      <c r="E346" s="144">
        <f t="shared" si="46"/>
        <v>58338.91</v>
      </c>
      <c r="F346" s="144">
        <f t="shared" si="46"/>
        <v>0</v>
      </c>
      <c r="G346" s="144">
        <f t="shared" si="46"/>
        <v>0</v>
      </c>
      <c r="H346" s="144">
        <f t="shared" si="46"/>
        <v>0</v>
      </c>
      <c r="I346" s="159">
        <f t="shared" si="46"/>
        <v>375.42</v>
      </c>
      <c r="J346" s="143">
        <f t="shared" si="46"/>
        <v>1025280</v>
      </c>
      <c r="K346" s="144">
        <f t="shared" si="46"/>
        <v>0</v>
      </c>
      <c r="L346" s="144">
        <f t="shared" si="46"/>
        <v>0</v>
      </c>
      <c r="M346" s="155">
        <f t="shared" si="46"/>
        <v>14093.17</v>
      </c>
      <c r="N346" s="135">
        <f>SUM(D346:I346)-SUM(J346:M346)</f>
        <v>54490.1599999998</v>
      </c>
    </row>
    <row r="347" s="3" customFormat="1" spans="1:14">
      <c r="A347" s="108"/>
      <c r="B347" s="75"/>
      <c r="C347" s="75"/>
      <c r="D347" s="108"/>
      <c r="E347" s="108"/>
      <c r="F347" s="108"/>
      <c r="G347" s="108"/>
      <c r="H347" s="108"/>
      <c r="I347" s="108"/>
      <c r="J347" s="108"/>
      <c r="K347" s="75"/>
      <c r="L347" s="75"/>
      <c r="M347" s="75"/>
      <c r="N347" s="75"/>
    </row>
    <row r="348" s="3" customFormat="1" spans="1:14">
      <c r="A348" s="108"/>
      <c r="B348" s="75"/>
      <c r="C348" s="75"/>
      <c r="D348" s="108"/>
      <c r="E348" s="108"/>
      <c r="F348" s="108"/>
      <c r="G348" s="108"/>
      <c r="H348" s="108"/>
      <c r="I348" s="108"/>
      <c r="J348" s="108"/>
      <c r="K348" s="75"/>
      <c r="L348" s="75"/>
      <c r="M348" s="75"/>
      <c r="N348" s="75"/>
    </row>
    <row r="349" s="3" customFormat="1" spans="1:14">
      <c r="A349" s="108"/>
      <c r="B349" s="75"/>
      <c r="C349" s="75" t="s">
        <v>438</v>
      </c>
      <c r="D349" s="184">
        <f t="shared" ref="D349:M349" si="47">D8+D67+D77+D87+D97+D108+D124+D242+D302+D312+D333+D345</f>
        <v>242600</v>
      </c>
      <c r="E349" s="184">
        <f t="shared" si="47"/>
        <v>15930</v>
      </c>
      <c r="F349" s="184">
        <f t="shared" si="47"/>
        <v>0</v>
      </c>
      <c r="G349" s="184">
        <f t="shared" si="47"/>
        <v>0</v>
      </c>
      <c r="H349" s="184">
        <f t="shared" si="47"/>
        <v>0</v>
      </c>
      <c r="I349" s="184">
        <f t="shared" si="47"/>
        <v>31.71</v>
      </c>
      <c r="J349" s="184">
        <f t="shared" si="47"/>
        <v>293030</v>
      </c>
      <c r="K349" s="184">
        <f t="shared" si="47"/>
        <v>0</v>
      </c>
      <c r="L349" s="184">
        <f t="shared" si="47"/>
        <v>0</v>
      </c>
      <c r="M349" s="184">
        <f t="shared" si="47"/>
        <v>1101.29</v>
      </c>
      <c r="N349" s="187">
        <f>N5+SUM(D349:I349)-SUM(J349:M349)</f>
        <v>54490.16</v>
      </c>
    </row>
    <row r="350" s="3" customFormat="1" spans="1:14">
      <c r="A350" s="108"/>
      <c r="B350" s="75"/>
      <c r="C350" s="75"/>
      <c r="D350" s="108"/>
      <c r="E350" s="108"/>
      <c r="F350" s="108"/>
      <c r="G350" s="108"/>
      <c r="H350" s="108"/>
      <c r="I350" s="108"/>
      <c r="J350" s="108"/>
      <c r="K350" s="75"/>
      <c r="L350" s="75"/>
      <c r="M350" s="75"/>
      <c r="N350" s="75"/>
    </row>
    <row r="351" s="3" customFormat="1" spans="1:14">
      <c r="A351" s="108"/>
      <c r="B351" s="75"/>
      <c r="C351" s="75"/>
      <c r="D351" s="108"/>
      <c r="E351" s="108"/>
      <c r="F351" s="108"/>
      <c r="G351" s="108"/>
      <c r="H351" s="108"/>
      <c r="I351" s="108"/>
      <c r="J351" s="108"/>
      <c r="K351" s="75"/>
      <c r="L351" s="75"/>
      <c r="M351" s="75"/>
      <c r="N351" s="75"/>
    </row>
    <row r="352" s="3" customFormat="1" spans="1:14">
      <c r="A352" s="108"/>
      <c r="B352" s="75"/>
      <c r="C352" s="75"/>
      <c r="D352" s="108"/>
      <c r="E352" s="108"/>
      <c r="F352" s="108"/>
      <c r="G352" s="108"/>
      <c r="H352" s="108"/>
      <c r="I352" s="108"/>
      <c r="J352" s="108"/>
      <c r="K352" s="75"/>
      <c r="L352" s="75"/>
      <c r="M352" s="75"/>
      <c r="N352" s="75"/>
    </row>
    <row r="353" s="3" customFormat="1" spans="1:14">
      <c r="A353" s="108"/>
      <c r="B353" s="75"/>
      <c r="C353" s="75"/>
      <c r="D353" s="108"/>
      <c r="E353" s="108"/>
      <c r="F353" s="108"/>
      <c r="G353" s="108"/>
      <c r="H353" s="108"/>
      <c r="I353" s="108"/>
      <c r="J353" s="108"/>
      <c r="K353" s="75"/>
      <c r="L353" s="75"/>
      <c r="M353" s="75"/>
      <c r="N353" s="75"/>
    </row>
    <row r="354" s="3" customFormat="1" spans="1:14">
      <c r="A354" s="108"/>
      <c r="B354" s="75"/>
      <c r="C354" s="75"/>
      <c r="D354" s="108"/>
      <c r="E354" s="108"/>
      <c r="F354" s="108"/>
      <c r="G354" s="108"/>
      <c r="H354" s="108"/>
      <c r="I354" s="108"/>
      <c r="J354" s="108"/>
      <c r="K354" s="75"/>
      <c r="L354" s="75"/>
      <c r="M354" s="75"/>
      <c r="N354" s="75"/>
    </row>
    <row r="355" s="3" customFormat="1" spans="1:14">
      <c r="A355" s="108"/>
      <c r="B355" s="75"/>
      <c r="C355" s="75"/>
      <c r="D355" s="108"/>
      <c r="E355" s="108"/>
      <c r="F355" s="108"/>
      <c r="G355" s="108"/>
      <c r="H355" s="108"/>
      <c r="I355" s="108"/>
      <c r="J355" s="108"/>
      <c r="K355" s="75"/>
      <c r="L355" s="75"/>
      <c r="M355" s="75"/>
      <c r="N355" s="75"/>
    </row>
    <row r="356" s="3" customFormat="1" spans="1:14">
      <c r="A356" s="108"/>
      <c r="B356" s="75"/>
      <c r="C356" s="75"/>
      <c r="D356" s="108"/>
      <c r="E356" s="108"/>
      <c r="F356" s="108"/>
      <c r="G356" s="108"/>
      <c r="H356" s="108"/>
      <c r="I356" s="108"/>
      <c r="J356" s="108"/>
      <c r="K356" s="75"/>
      <c r="L356" s="75"/>
      <c r="M356" s="75"/>
      <c r="N356" s="75"/>
    </row>
    <row r="357" s="3" customFormat="1" spans="1:14">
      <c r="A357" s="108"/>
      <c r="B357" s="75"/>
      <c r="C357" s="75"/>
      <c r="D357" s="108"/>
      <c r="E357" s="108"/>
      <c r="F357" s="108"/>
      <c r="G357" s="108"/>
      <c r="H357" s="108"/>
      <c r="I357" s="108"/>
      <c r="J357" s="108"/>
      <c r="K357" s="75"/>
      <c r="L357" s="75"/>
      <c r="M357" s="75"/>
      <c r="N357" s="75"/>
    </row>
    <row r="358" s="3" customFormat="1" spans="1:14">
      <c r="A358" s="108"/>
      <c r="B358" s="75"/>
      <c r="C358" s="75"/>
      <c r="D358" s="108"/>
      <c r="E358" s="108"/>
      <c r="F358" s="108"/>
      <c r="G358" s="108"/>
      <c r="H358" s="108"/>
      <c r="I358" s="108"/>
      <c r="J358" s="108"/>
      <c r="K358" s="75"/>
      <c r="L358" s="75"/>
      <c r="M358" s="75"/>
      <c r="N358" s="75"/>
    </row>
    <row r="359" s="3" customFormat="1" spans="1:14">
      <c r="A359" s="108"/>
      <c r="B359" s="75"/>
      <c r="C359" s="75"/>
      <c r="D359" s="108"/>
      <c r="E359" s="108"/>
      <c r="F359" s="108"/>
      <c r="G359" s="108"/>
      <c r="H359" s="108"/>
      <c r="I359" s="108"/>
      <c r="J359" s="108"/>
      <c r="K359" s="75"/>
      <c r="L359" s="75"/>
      <c r="M359" s="75"/>
      <c r="N359" s="75"/>
    </row>
    <row r="360" s="3" customFormat="1" spans="1:14">
      <c r="A360" s="108"/>
      <c r="B360" s="75"/>
      <c r="C360" s="75"/>
      <c r="D360" s="108"/>
      <c r="E360" s="108"/>
      <c r="F360" s="108"/>
      <c r="G360" s="108"/>
      <c r="H360" s="108"/>
      <c r="I360" s="108"/>
      <c r="J360" s="108"/>
      <c r="K360" s="75"/>
      <c r="L360" s="75"/>
      <c r="M360" s="75"/>
      <c r="N360" s="75"/>
    </row>
    <row r="361" s="3" customFormat="1" spans="1:14">
      <c r="A361" s="108"/>
      <c r="B361" s="75"/>
      <c r="C361" s="75"/>
      <c r="D361" s="108"/>
      <c r="E361" s="108"/>
      <c r="F361" s="108"/>
      <c r="G361" s="108"/>
      <c r="H361" s="108"/>
      <c r="I361" s="108"/>
      <c r="J361" s="108"/>
      <c r="K361" s="75"/>
      <c r="L361" s="75"/>
      <c r="M361" s="75"/>
      <c r="N361" s="75"/>
    </row>
    <row r="362" s="3" customFormat="1" spans="1:14">
      <c r="A362" s="108"/>
      <c r="B362" s="75"/>
      <c r="C362" s="75"/>
      <c r="D362" s="108"/>
      <c r="E362" s="108"/>
      <c r="F362" s="108"/>
      <c r="G362" s="108"/>
      <c r="H362" s="108"/>
      <c r="I362" s="108"/>
      <c r="J362" s="108"/>
      <c r="K362" s="75"/>
      <c r="L362" s="75"/>
      <c r="M362" s="75"/>
      <c r="N362" s="75"/>
    </row>
    <row r="363" s="3" customFormat="1" spans="1:14">
      <c r="A363" s="108"/>
      <c r="B363" s="75"/>
      <c r="C363" s="75"/>
      <c r="D363" s="108"/>
      <c r="E363" s="108"/>
      <c r="F363" s="108"/>
      <c r="G363" s="108"/>
      <c r="H363" s="108"/>
      <c r="I363" s="108"/>
      <c r="J363" s="108"/>
      <c r="K363" s="75"/>
      <c r="L363" s="75"/>
      <c r="M363" s="75"/>
      <c r="N363" s="75"/>
    </row>
    <row r="364" s="3" customFormat="1" spans="1:14">
      <c r="A364" s="108"/>
      <c r="B364" s="75"/>
      <c r="C364" s="75"/>
      <c r="D364" s="108"/>
      <c r="E364" s="108"/>
      <c r="F364" s="108"/>
      <c r="G364" s="108"/>
      <c r="H364" s="108"/>
      <c r="I364" s="108"/>
      <c r="J364" s="108"/>
      <c r="K364" s="75"/>
      <c r="L364" s="75"/>
      <c r="M364" s="75"/>
      <c r="N364" s="75"/>
    </row>
    <row r="365" s="3" customFormat="1" spans="1:14">
      <c r="A365" s="108"/>
      <c r="B365" s="75"/>
      <c r="C365" s="75"/>
      <c r="D365" s="108"/>
      <c r="E365" s="108"/>
      <c r="F365" s="108"/>
      <c r="G365" s="108"/>
      <c r="H365" s="108"/>
      <c r="I365" s="108"/>
      <c r="J365" s="108"/>
      <c r="K365" s="75"/>
      <c r="L365" s="75"/>
      <c r="M365" s="75"/>
      <c r="N365" s="75"/>
    </row>
    <row r="366" s="3" customFormat="1" spans="1:14">
      <c r="A366" s="108"/>
      <c r="B366" s="75"/>
      <c r="C366" s="75"/>
      <c r="D366" s="108"/>
      <c r="E366" s="108"/>
      <c r="F366" s="108"/>
      <c r="G366" s="108"/>
      <c r="H366" s="108"/>
      <c r="I366" s="108"/>
      <c r="J366" s="108"/>
      <c r="K366" s="75"/>
      <c r="L366" s="75"/>
      <c r="M366" s="75"/>
      <c r="N366" s="75"/>
    </row>
    <row r="367" s="3" customFormat="1" spans="1:14">
      <c r="A367" s="108"/>
      <c r="B367" s="75"/>
      <c r="C367" s="75"/>
      <c r="D367" s="108"/>
      <c r="E367" s="108"/>
      <c r="F367" s="108"/>
      <c r="G367" s="108"/>
      <c r="H367" s="108"/>
      <c r="I367" s="108"/>
      <c r="J367" s="108"/>
      <c r="K367" s="75"/>
      <c r="L367" s="75"/>
      <c r="M367" s="75"/>
      <c r="N367" s="75"/>
    </row>
    <row r="368" s="3" customFormat="1" spans="1:14">
      <c r="A368" s="108"/>
      <c r="B368" s="75"/>
      <c r="C368" s="75"/>
      <c r="D368" s="108"/>
      <c r="E368" s="108"/>
      <c r="F368" s="108"/>
      <c r="G368" s="108"/>
      <c r="H368" s="108"/>
      <c r="I368" s="108"/>
      <c r="J368" s="108"/>
      <c r="K368" s="75"/>
      <c r="L368" s="75"/>
      <c r="M368" s="75"/>
      <c r="N368" s="75"/>
    </row>
    <row r="369" s="3" customFormat="1" spans="1:14">
      <c r="A369" s="108"/>
      <c r="B369" s="75"/>
      <c r="C369" s="75"/>
      <c r="D369" s="108"/>
      <c r="E369" s="108"/>
      <c r="F369" s="108"/>
      <c r="G369" s="108"/>
      <c r="H369" s="108"/>
      <c r="I369" s="108"/>
      <c r="J369" s="108"/>
      <c r="K369" s="75"/>
      <c r="L369" s="75"/>
      <c r="M369" s="75"/>
      <c r="N369" s="75"/>
    </row>
    <row r="370" s="3" customFormat="1" spans="1:14">
      <c r="A370" s="108"/>
      <c r="B370" s="75"/>
      <c r="C370" s="75"/>
      <c r="D370" s="108"/>
      <c r="E370" s="108"/>
      <c r="F370" s="108"/>
      <c r="G370" s="108"/>
      <c r="H370" s="108"/>
      <c r="I370" s="108"/>
      <c r="J370" s="108"/>
      <c r="K370" s="75"/>
      <c r="L370" s="75"/>
      <c r="M370" s="75"/>
      <c r="N370" s="75"/>
    </row>
    <row r="371" s="3" customFormat="1" spans="1:14">
      <c r="A371" s="108"/>
      <c r="B371" s="75"/>
      <c r="C371" s="75"/>
      <c r="D371" s="108"/>
      <c r="E371" s="108"/>
      <c r="F371" s="108"/>
      <c r="G371" s="108"/>
      <c r="H371" s="108"/>
      <c r="I371" s="108"/>
      <c r="J371" s="108"/>
      <c r="K371" s="75"/>
      <c r="L371" s="75"/>
      <c r="M371" s="75"/>
      <c r="N371" s="75"/>
    </row>
    <row r="372" s="3" customFormat="1" spans="1:14">
      <c r="A372" s="108"/>
      <c r="B372" s="75"/>
      <c r="C372" s="75"/>
      <c r="D372" s="108"/>
      <c r="E372" s="108"/>
      <c r="F372" s="108"/>
      <c r="G372" s="108"/>
      <c r="H372" s="108"/>
      <c r="I372" s="108"/>
      <c r="J372" s="108"/>
      <c r="K372" s="75"/>
      <c r="L372" s="75"/>
      <c r="M372" s="75"/>
      <c r="N372" s="75"/>
    </row>
    <row r="373" s="3" customFormat="1" spans="1:14">
      <c r="A373" s="108"/>
      <c r="B373" s="75"/>
      <c r="C373" s="75"/>
      <c r="D373" s="108"/>
      <c r="E373" s="108"/>
      <c r="F373" s="108"/>
      <c r="G373" s="108"/>
      <c r="H373" s="108"/>
      <c r="I373" s="108"/>
      <c r="J373" s="108"/>
      <c r="K373" s="75"/>
      <c r="L373" s="75"/>
      <c r="M373" s="75"/>
      <c r="N373" s="75"/>
    </row>
    <row r="374" s="3" customFormat="1" spans="1:14">
      <c r="A374" s="108"/>
      <c r="B374" s="75"/>
      <c r="C374" s="75"/>
      <c r="D374" s="108"/>
      <c r="E374" s="108"/>
      <c r="F374" s="108"/>
      <c r="G374" s="108"/>
      <c r="H374" s="108"/>
      <c r="I374" s="108"/>
      <c r="J374" s="108"/>
      <c r="K374" s="75"/>
      <c r="L374" s="75"/>
      <c r="M374" s="75"/>
      <c r="N374" s="75"/>
    </row>
    <row r="375" s="3" customFormat="1" spans="1:14">
      <c r="A375" s="108"/>
      <c r="B375" s="75"/>
      <c r="C375" s="75"/>
      <c r="D375" s="108"/>
      <c r="E375" s="108"/>
      <c r="F375" s="108"/>
      <c r="G375" s="108"/>
      <c r="H375" s="108"/>
      <c r="I375" s="108"/>
      <c r="J375" s="108"/>
      <c r="K375" s="75"/>
      <c r="L375" s="75"/>
      <c r="M375" s="75"/>
      <c r="N375" s="75"/>
    </row>
    <row r="376" s="3" customFormat="1" spans="1:14">
      <c r="A376" s="108"/>
      <c r="B376" s="75"/>
      <c r="C376" s="75"/>
      <c r="D376" s="108"/>
      <c r="E376" s="108"/>
      <c r="F376" s="108"/>
      <c r="G376" s="108"/>
      <c r="H376" s="108"/>
      <c r="I376" s="108"/>
      <c r="J376" s="108"/>
      <c r="K376" s="75"/>
      <c r="L376" s="75"/>
      <c r="M376" s="75"/>
      <c r="N376" s="75"/>
    </row>
    <row r="377" s="3" customFormat="1" spans="1:14">
      <c r="A377" s="108"/>
      <c r="B377" s="75"/>
      <c r="C377" s="75"/>
      <c r="D377" s="108"/>
      <c r="E377" s="108"/>
      <c r="F377" s="108"/>
      <c r="G377" s="108"/>
      <c r="H377" s="108"/>
      <c r="I377" s="108"/>
      <c r="J377" s="108"/>
      <c r="K377" s="75"/>
      <c r="L377" s="75"/>
      <c r="M377" s="75"/>
      <c r="N377" s="75"/>
    </row>
    <row r="378" s="3" customFormat="1" spans="1:14">
      <c r="A378" s="108"/>
      <c r="B378" s="75"/>
      <c r="C378" s="75"/>
      <c r="D378" s="108"/>
      <c r="E378" s="108"/>
      <c r="F378" s="108"/>
      <c r="G378" s="108"/>
      <c r="H378" s="108"/>
      <c r="I378" s="108"/>
      <c r="J378" s="108"/>
      <c r="K378" s="75"/>
      <c r="L378" s="75"/>
      <c r="M378" s="75"/>
      <c r="N378" s="75"/>
    </row>
    <row r="379" s="3" customFormat="1" spans="1:14">
      <c r="A379" s="108"/>
      <c r="B379" s="75"/>
      <c r="C379" s="75"/>
      <c r="D379" s="108"/>
      <c r="E379" s="108"/>
      <c r="F379" s="108"/>
      <c r="G379" s="108"/>
      <c r="H379" s="108"/>
      <c r="I379" s="108"/>
      <c r="J379" s="108"/>
      <c r="K379" s="75"/>
      <c r="L379" s="75"/>
      <c r="M379" s="75"/>
      <c r="N379" s="75"/>
    </row>
    <row r="380" s="3" customFormat="1" spans="1:14">
      <c r="A380" s="108"/>
      <c r="B380" s="75"/>
      <c r="C380" s="75"/>
      <c r="D380" s="108"/>
      <c r="E380" s="108"/>
      <c r="F380" s="108"/>
      <c r="G380" s="108"/>
      <c r="H380" s="108"/>
      <c r="I380" s="108"/>
      <c r="J380" s="108"/>
      <c r="K380" s="75"/>
      <c r="L380" s="75"/>
      <c r="M380" s="75"/>
      <c r="N380" s="75"/>
    </row>
    <row r="381" s="3" customFormat="1" spans="1:14">
      <c r="A381" s="108"/>
      <c r="B381" s="75"/>
      <c r="C381" s="75"/>
      <c r="D381" s="108"/>
      <c r="E381" s="108"/>
      <c r="F381" s="108"/>
      <c r="G381" s="108"/>
      <c r="H381" s="108"/>
      <c r="I381" s="108"/>
      <c r="J381" s="108"/>
      <c r="K381" s="75"/>
      <c r="L381" s="75"/>
      <c r="M381" s="75"/>
      <c r="N381" s="75"/>
    </row>
    <row r="382" s="3" customFormat="1" spans="1:14">
      <c r="A382" s="108"/>
      <c r="B382" s="75"/>
      <c r="C382" s="75"/>
      <c r="D382" s="108"/>
      <c r="E382" s="108"/>
      <c r="F382" s="108"/>
      <c r="G382" s="108"/>
      <c r="H382" s="108"/>
      <c r="I382" s="108"/>
      <c r="J382" s="108"/>
      <c r="K382" s="75"/>
      <c r="L382" s="75"/>
      <c r="M382" s="75"/>
      <c r="N382" s="75"/>
    </row>
    <row r="383" s="3" customFormat="1" spans="1:14">
      <c r="A383" s="108"/>
      <c r="B383" s="75"/>
      <c r="C383" s="75"/>
      <c r="D383" s="108"/>
      <c r="E383" s="108"/>
      <c r="F383" s="108"/>
      <c r="G383" s="108"/>
      <c r="H383" s="108"/>
      <c r="I383" s="108"/>
      <c r="J383" s="108"/>
      <c r="K383" s="75"/>
      <c r="L383" s="75"/>
      <c r="M383" s="75"/>
      <c r="N383" s="75"/>
    </row>
    <row r="384" s="3" customFormat="1" spans="1:14">
      <c r="A384" s="108"/>
      <c r="B384" s="75"/>
      <c r="C384" s="75"/>
      <c r="D384" s="108"/>
      <c r="E384" s="108"/>
      <c r="F384" s="108"/>
      <c r="G384" s="108"/>
      <c r="H384" s="108"/>
      <c r="I384" s="108"/>
      <c r="J384" s="108"/>
      <c r="K384" s="75"/>
      <c r="L384" s="75"/>
      <c r="M384" s="75"/>
      <c r="N384" s="75"/>
    </row>
    <row r="385" s="3" customFormat="1" spans="1:14">
      <c r="A385" s="108"/>
      <c r="B385" s="75"/>
      <c r="C385" s="75"/>
      <c r="D385" s="108"/>
      <c r="E385" s="108"/>
      <c r="F385" s="108"/>
      <c r="G385" s="108"/>
      <c r="H385" s="108"/>
      <c r="I385" s="108"/>
      <c r="J385" s="108"/>
      <c r="K385" s="75"/>
      <c r="L385" s="75"/>
      <c r="M385" s="75"/>
      <c r="N385" s="75"/>
    </row>
    <row r="386" s="3" customFormat="1" spans="1:14">
      <c r="A386" s="108"/>
      <c r="B386" s="75"/>
      <c r="C386" s="75"/>
      <c r="D386" s="108"/>
      <c r="E386" s="108"/>
      <c r="F386" s="108"/>
      <c r="G386" s="108"/>
      <c r="H386" s="108"/>
      <c r="I386" s="108"/>
      <c r="J386" s="108"/>
      <c r="K386" s="75"/>
      <c r="L386" s="75"/>
      <c r="M386" s="75"/>
      <c r="N386" s="75"/>
    </row>
    <row r="387" s="3" customFormat="1" spans="1:14">
      <c r="A387" s="108"/>
      <c r="B387" s="75"/>
      <c r="C387" s="75"/>
      <c r="D387" s="108"/>
      <c r="E387" s="108"/>
      <c r="F387" s="108"/>
      <c r="G387" s="108"/>
      <c r="H387" s="108"/>
      <c r="I387" s="108"/>
      <c r="J387" s="108"/>
      <c r="K387" s="75"/>
      <c r="L387" s="75"/>
      <c r="M387" s="75"/>
      <c r="N387" s="75"/>
    </row>
    <row r="388" s="3" customFormat="1" spans="1:14">
      <c r="A388" s="108"/>
      <c r="B388" s="75"/>
      <c r="C388" s="75"/>
      <c r="D388" s="108"/>
      <c r="E388" s="108"/>
      <c r="F388" s="108"/>
      <c r="G388" s="108"/>
      <c r="H388" s="108"/>
      <c r="I388" s="108"/>
      <c r="J388" s="108"/>
      <c r="K388" s="75"/>
      <c r="L388" s="75"/>
      <c r="M388" s="75"/>
      <c r="N388" s="75"/>
    </row>
    <row r="389" s="3" customFormat="1" spans="1:14">
      <c r="A389" s="108"/>
      <c r="B389" s="75"/>
      <c r="C389" s="75"/>
      <c r="D389" s="108"/>
      <c r="E389" s="108"/>
      <c r="F389" s="108"/>
      <c r="G389" s="108"/>
      <c r="H389" s="108"/>
      <c r="I389" s="108"/>
      <c r="J389" s="108"/>
      <c r="K389" s="75"/>
      <c r="L389" s="75"/>
      <c r="M389" s="75"/>
      <c r="N389" s="75"/>
    </row>
    <row r="390" s="3" customFormat="1" spans="1:14">
      <c r="A390" s="108"/>
      <c r="B390" s="75"/>
      <c r="C390" s="75"/>
      <c r="D390" s="108"/>
      <c r="E390" s="108"/>
      <c r="F390" s="108"/>
      <c r="G390" s="108"/>
      <c r="H390" s="108"/>
      <c r="I390" s="108"/>
      <c r="J390" s="108"/>
      <c r="K390" s="75"/>
      <c r="L390" s="75"/>
      <c r="M390" s="75"/>
      <c r="N390" s="75"/>
    </row>
    <row r="391" s="3" customFormat="1" spans="1:14">
      <c r="A391" s="108"/>
      <c r="B391" s="75"/>
      <c r="C391" s="75"/>
      <c r="D391" s="108"/>
      <c r="E391" s="108"/>
      <c r="F391" s="108"/>
      <c r="G391" s="108"/>
      <c r="H391" s="108"/>
      <c r="I391" s="108"/>
      <c r="J391" s="108"/>
      <c r="K391" s="75"/>
      <c r="L391" s="75"/>
      <c r="M391" s="75"/>
      <c r="N391" s="75"/>
    </row>
    <row r="392" s="3" customFormat="1" spans="1:14">
      <c r="A392" s="108"/>
      <c r="B392" s="75"/>
      <c r="C392" s="75"/>
      <c r="D392" s="108"/>
      <c r="E392" s="108"/>
      <c r="F392" s="108"/>
      <c r="G392" s="108"/>
      <c r="H392" s="108"/>
      <c r="I392" s="108"/>
      <c r="J392" s="108"/>
      <c r="K392" s="75"/>
      <c r="L392" s="75"/>
      <c r="M392" s="75"/>
      <c r="N392" s="75"/>
    </row>
    <row r="393" s="3" customFormat="1" spans="1:14">
      <c r="A393" s="108"/>
      <c r="B393" s="75"/>
      <c r="C393" s="75"/>
      <c r="D393" s="108"/>
      <c r="E393" s="108"/>
      <c r="F393" s="108"/>
      <c r="G393" s="108"/>
      <c r="H393" s="108"/>
      <c r="I393" s="108"/>
      <c r="J393" s="108"/>
      <c r="K393" s="75"/>
      <c r="L393" s="75"/>
      <c r="M393" s="75"/>
      <c r="N393" s="75"/>
    </row>
    <row r="394" s="3" customFormat="1" spans="1:14">
      <c r="A394" s="108"/>
      <c r="B394" s="75"/>
      <c r="C394" s="75"/>
      <c r="D394" s="108"/>
      <c r="E394" s="108"/>
      <c r="F394" s="108"/>
      <c r="G394" s="108"/>
      <c r="H394" s="108"/>
      <c r="I394" s="108"/>
      <c r="J394" s="108"/>
      <c r="K394" s="75"/>
      <c r="L394" s="75"/>
      <c r="M394" s="75"/>
      <c r="N394" s="75"/>
    </row>
    <row r="395" s="3" customFormat="1" spans="1:14">
      <c r="A395" s="108"/>
      <c r="B395" s="75"/>
      <c r="C395" s="75"/>
      <c r="D395" s="108"/>
      <c r="E395" s="108"/>
      <c r="F395" s="108"/>
      <c r="G395" s="108"/>
      <c r="H395" s="108"/>
      <c r="I395" s="108"/>
      <c r="J395" s="108"/>
      <c r="K395" s="75"/>
      <c r="L395" s="75"/>
      <c r="M395" s="75"/>
      <c r="N395" s="75"/>
    </row>
    <row r="396" s="3" customFormat="1" spans="1:14">
      <c r="A396" s="108"/>
      <c r="B396" s="75"/>
      <c r="C396" s="75"/>
      <c r="D396" s="108"/>
      <c r="E396" s="108"/>
      <c r="F396" s="108"/>
      <c r="G396" s="108"/>
      <c r="H396" s="108"/>
      <c r="I396" s="108"/>
      <c r="J396" s="108"/>
      <c r="K396" s="75"/>
      <c r="L396" s="75"/>
      <c r="M396" s="75"/>
      <c r="N396" s="75"/>
    </row>
    <row r="397" s="3" customFormat="1" spans="1:14">
      <c r="A397" s="108"/>
      <c r="B397" s="75"/>
      <c r="C397" s="75"/>
      <c r="D397" s="108"/>
      <c r="E397" s="108"/>
      <c r="F397" s="108"/>
      <c r="G397" s="108"/>
      <c r="H397" s="108"/>
      <c r="I397" s="108"/>
      <c r="J397" s="108"/>
      <c r="K397" s="75"/>
      <c r="L397" s="75"/>
      <c r="M397" s="75"/>
      <c r="N397" s="75"/>
    </row>
    <row r="398" s="3" customFormat="1" spans="1:14">
      <c r="A398" s="108"/>
      <c r="B398" s="75"/>
      <c r="C398" s="75"/>
      <c r="D398" s="108"/>
      <c r="E398" s="108"/>
      <c r="F398" s="108"/>
      <c r="G398" s="108"/>
      <c r="H398" s="108"/>
      <c r="I398" s="108"/>
      <c r="J398" s="108"/>
      <c r="K398" s="75"/>
      <c r="L398" s="75"/>
      <c r="M398" s="75"/>
      <c r="N398" s="75"/>
    </row>
    <row r="399" s="3" customFormat="1" spans="1:14">
      <c r="A399" s="108"/>
      <c r="B399" s="75"/>
      <c r="C399" s="75"/>
      <c r="D399" s="108"/>
      <c r="E399" s="108"/>
      <c r="F399" s="108"/>
      <c r="G399" s="108"/>
      <c r="H399" s="108"/>
      <c r="I399" s="108"/>
      <c r="J399" s="108"/>
      <c r="K399" s="75"/>
      <c r="L399" s="75"/>
      <c r="M399" s="75"/>
      <c r="N399" s="75"/>
    </row>
    <row r="400" s="3" customFormat="1" spans="1:14">
      <c r="A400" s="108"/>
      <c r="B400" s="75"/>
      <c r="C400" s="75"/>
      <c r="D400" s="108"/>
      <c r="E400" s="108"/>
      <c r="F400" s="108"/>
      <c r="G400" s="108"/>
      <c r="H400" s="108"/>
      <c r="I400" s="108"/>
      <c r="J400" s="108"/>
      <c r="K400" s="75"/>
      <c r="L400" s="75"/>
      <c r="M400" s="75"/>
      <c r="N400" s="75"/>
    </row>
    <row r="401" s="3" customFormat="1" spans="1:14">
      <c r="A401" s="108"/>
      <c r="B401" s="75"/>
      <c r="C401" s="75"/>
      <c r="D401" s="108"/>
      <c r="E401" s="108"/>
      <c r="F401" s="108"/>
      <c r="G401" s="108"/>
      <c r="H401" s="108"/>
      <c r="I401" s="108"/>
      <c r="J401" s="108"/>
      <c r="K401" s="75"/>
      <c r="L401" s="75"/>
      <c r="M401" s="75"/>
      <c r="N401" s="75"/>
    </row>
    <row r="402" s="3" customFormat="1" spans="1:14">
      <c r="A402" s="108"/>
      <c r="B402" s="75"/>
      <c r="C402" s="75"/>
      <c r="D402" s="108"/>
      <c r="E402" s="108"/>
      <c r="F402" s="108"/>
      <c r="G402" s="108"/>
      <c r="H402" s="108"/>
      <c r="I402" s="108"/>
      <c r="J402" s="108"/>
      <c r="K402" s="75"/>
      <c r="L402" s="75"/>
      <c r="M402" s="75"/>
      <c r="N402" s="75"/>
    </row>
    <row r="403" s="3" customFormat="1" spans="1:14">
      <c r="A403" s="108"/>
      <c r="B403" s="75"/>
      <c r="C403" s="75"/>
      <c r="D403" s="108"/>
      <c r="E403" s="108"/>
      <c r="F403" s="108"/>
      <c r="G403" s="108"/>
      <c r="H403" s="108"/>
      <c r="I403" s="108"/>
      <c r="J403" s="108"/>
      <c r="K403" s="75"/>
      <c r="L403" s="75"/>
      <c r="M403" s="75"/>
      <c r="N403" s="75"/>
    </row>
    <row r="404" s="3" customFormat="1" spans="1:14">
      <c r="A404" s="108"/>
      <c r="B404" s="75"/>
      <c r="C404" s="75"/>
      <c r="D404" s="108"/>
      <c r="E404" s="108"/>
      <c r="F404" s="108"/>
      <c r="G404" s="108"/>
      <c r="H404" s="108"/>
      <c r="I404" s="108"/>
      <c r="J404" s="108"/>
      <c r="K404" s="75"/>
      <c r="L404" s="75"/>
      <c r="M404" s="75"/>
      <c r="N404" s="75"/>
    </row>
    <row r="405" s="3" customFormat="1" spans="1:14">
      <c r="A405" s="108"/>
      <c r="B405" s="75"/>
      <c r="C405" s="75"/>
      <c r="D405" s="108"/>
      <c r="E405" s="108"/>
      <c r="F405" s="108"/>
      <c r="G405" s="108"/>
      <c r="H405" s="108"/>
      <c r="I405" s="108"/>
      <c r="J405" s="108"/>
      <c r="K405" s="75"/>
      <c r="L405" s="75"/>
      <c r="M405" s="75"/>
      <c r="N405" s="75"/>
    </row>
    <row r="406" s="3" customFormat="1" spans="1:14">
      <c r="A406" s="108"/>
      <c r="B406" s="75"/>
      <c r="C406" s="75"/>
      <c r="D406" s="108"/>
      <c r="E406" s="108"/>
      <c r="F406" s="108"/>
      <c r="G406" s="108"/>
      <c r="H406" s="108"/>
      <c r="I406" s="108"/>
      <c r="J406" s="108"/>
      <c r="K406" s="75"/>
      <c r="L406" s="75"/>
      <c r="M406" s="75"/>
      <c r="N406" s="75"/>
    </row>
    <row r="407" s="3" customFormat="1" spans="1:14">
      <c r="A407" s="108"/>
      <c r="B407" s="75"/>
      <c r="C407" s="75"/>
      <c r="D407" s="108"/>
      <c r="E407" s="108"/>
      <c r="F407" s="108"/>
      <c r="G407" s="108"/>
      <c r="H407" s="108"/>
      <c r="I407" s="108"/>
      <c r="J407" s="108"/>
      <c r="K407" s="75"/>
      <c r="L407" s="75"/>
      <c r="M407" s="75"/>
      <c r="N407" s="75"/>
    </row>
    <row r="408" s="3" customFormat="1" spans="1:14">
      <c r="A408" s="108"/>
      <c r="B408" s="75"/>
      <c r="C408" s="75"/>
      <c r="D408" s="108"/>
      <c r="E408" s="108"/>
      <c r="F408" s="108"/>
      <c r="G408" s="108"/>
      <c r="H408" s="108"/>
      <c r="I408" s="108"/>
      <c r="J408" s="108"/>
      <c r="K408" s="75"/>
      <c r="L408" s="75"/>
      <c r="M408" s="75"/>
      <c r="N408" s="75"/>
    </row>
    <row r="409" s="3" customFormat="1" spans="1:14">
      <c r="A409" s="108"/>
      <c r="B409" s="75"/>
      <c r="C409" s="75"/>
      <c r="D409" s="108"/>
      <c r="E409" s="108"/>
      <c r="F409" s="108"/>
      <c r="G409" s="108"/>
      <c r="H409" s="108"/>
      <c r="I409" s="108"/>
      <c r="J409" s="108"/>
      <c r="K409" s="75"/>
      <c r="L409" s="75"/>
      <c r="M409" s="75"/>
      <c r="N409" s="75"/>
    </row>
    <row r="410" s="3" customFormat="1" spans="1:14">
      <c r="A410" s="108"/>
      <c r="B410" s="75"/>
      <c r="C410" s="75"/>
      <c r="D410" s="108"/>
      <c r="E410" s="108"/>
      <c r="F410" s="108"/>
      <c r="G410" s="108"/>
      <c r="H410" s="108"/>
      <c r="I410" s="108"/>
      <c r="J410" s="108"/>
      <c r="K410" s="75"/>
      <c r="L410" s="75"/>
      <c r="M410" s="75"/>
      <c r="N410" s="75"/>
    </row>
    <row r="411" s="3" customFormat="1" spans="1:14">
      <c r="A411" s="108"/>
      <c r="B411" s="75"/>
      <c r="C411" s="75"/>
      <c r="D411" s="108"/>
      <c r="E411" s="108"/>
      <c r="F411" s="108"/>
      <c r="G411" s="108"/>
      <c r="H411" s="108"/>
      <c r="I411" s="108"/>
      <c r="J411" s="108"/>
      <c r="K411" s="75"/>
      <c r="L411" s="75"/>
      <c r="M411" s="75"/>
      <c r="N411" s="75"/>
    </row>
    <row r="412" s="3" customFormat="1" spans="1:14">
      <c r="A412" s="108"/>
      <c r="B412" s="75"/>
      <c r="C412" s="75"/>
      <c r="D412" s="108"/>
      <c r="E412" s="108"/>
      <c r="F412" s="108"/>
      <c r="G412" s="108"/>
      <c r="H412" s="108"/>
      <c r="I412" s="108"/>
      <c r="J412" s="108"/>
      <c r="K412" s="75"/>
      <c r="L412" s="75"/>
      <c r="M412" s="75"/>
      <c r="N412" s="75"/>
    </row>
    <row r="413" s="3" customFormat="1" spans="1:14">
      <c r="A413" s="108"/>
      <c r="B413" s="75"/>
      <c r="C413" s="75"/>
      <c r="D413" s="108"/>
      <c r="E413" s="108"/>
      <c r="F413" s="108"/>
      <c r="G413" s="108"/>
      <c r="H413" s="108"/>
      <c r="I413" s="108"/>
      <c r="J413" s="108"/>
      <c r="K413" s="75"/>
      <c r="L413" s="75"/>
      <c r="M413" s="75"/>
      <c r="N413" s="75"/>
    </row>
    <row r="414" s="3" customFormat="1" spans="1:14">
      <c r="A414" s="108"/>
      <c r="B414" s="75"/>
      <c r="C414" s="75"/>
      <c r="D414" s="108"/>
      <c r="E414" s="108"/>
      <c r="F414" s="108"/>
      <c r="G414" s="108"/>
      <c r="H414" s="108"/>
      <c r="I414" s="108"/>
      <c r="J414" s="108"/>
      <c r="K414" s="75"/>
      <c r="L414" s="75"/>
      <c r="M414" s="75"/>
      <c r="N414" s="75"/>
    </row>
    <row r="415" s="3" customFormat="1" spans="1:14">
      <c r="A415" s="108"/>
      <c r="B415" s="75"/>
      <c r="C415" s="75"/>
      <c r="D415" s="108"/>
      <c r="E415" s="108"/>
      <c r="F415" s="108"/>
      <c r="G415" s="108"/>
      <c r="H415" s="108"/>
      <c r="I415" s="108"/>
      <c r="J415" s="108"/>
      <c r="K415" s="75"/>
      <c r="L415" s="75"/>
      <c r="M415" s="75"/>
      <c r="N415" s="75"/>
    </row>
    <row r="416" s="3" customFormat="1" spans="1:14">
      <c r="A416" s="108"/>
      <c r="B416" s="75"/>
      <c r="C416" s="75"/>
      <c r="D416" s="108"/>
      <c r="E416" s="108"/>
      <c r="F416" s="108"/>
      <c r="G416" s="108"/>
      <c r="H416" s="108"/>
      <c r="I416" s="108"/>
      <c r="J416" s="108"/>
      <c r="K416" s="75"/>
      <c r="L416" s="75"/>
      <c r="M416" s="75"/>
      <c r="N416" s="75"/>
    </row>
    <row r="417" s="3" customFormat="1" spans="1:14">
      <c r="A417" s="108"/>
      <c r="B417" s="75"/>
      <c r="C417" s="75"/>
      <c r="D417" s="108"/>
      <c r="E417" s="108"/>
      <c r="F417" s="108"/>
      <c r="G417" s="108"/>
      <c r="H417" s="108"/>
      <c r="I417" s="108"/>
      <c r="J417" s="108"/>
      <c r="K417" s="75"/>
      <c r="L417" s="75"/>
      <c r="M417" s="75"/>
      <c r="N417" s="75"/>
    </row>
    <row r="418" s="3" customFormat="1" spans="1:14">
      <c r="A418" s="108"/>
      <c r="B418" s="75"/>
      <c r="C418" s="75"/>
      <c r="D418" s="108"/>
      <c r="E418" s="108"/>
      <c r="F418" s="108"/>
      <c r="G418" s="108"/>
      <c r="H418" s="108"/>
      <c r="I418" s="108"/>
      <c r="J418" s="108"/>
      <c r="K418" s="75"/>
      <c r="L418" s="75"/>
      <c r="M418" s="75"/>
      <c r="N418" s="75"/>
    </row>
    <row r="419" s="3" customFormat="1" spans="1:14">
      <c r="A419" s="108"/>
      <c r="B419" s="75"/>
      <c r="C419" s="75"/>
      <c r="D419" s="108"/>
      <c r="E419" s="108"/>
      <c r="F419" s="108"/>
      <c r="G419" s="108"/>
      <c r="H419" s="108"/>
      <c r="I419" s="108"/>
      <c r="J419" s="108"/>
      <c r="K419" s="75"/>
      <c r="L419" s="75"/>
      <c r="M419" s="75"/>
      <c r="N419" s="75"/>
    </row>
    <row r="420" s="3" customFormat="1" spans="1:14">
      <c r="A420" s="108"/>
      <c r="B420" s="75"/>
      <c r="C420" s="75"/>
      <c r="D420" s="108"/>
      <c r="E420" s="108"/>
      <c r="F420" s="108"/>
      <c r="G420" s="108"/>
      <c r="H420" s="108"/>
      <c r="I420" s="108"/>
      <c r="J420" s="108"/>
      <c r="K420" s="75"/>
      <c r="L420" s="75"/>
      <c r="M420" s="75"/>
      <c r="N420" s="75"/>
    </row>
    <row r="421" s="3" customFormat="1" spans="1:14">
      <c r="A421" s="108"/>
      <c r="B421" s="75"/>
      <c r="C421" s="75"/>
      <c r="D421" s="108"/>
      <c r="E421" s="108"/>
      <c r="F421" s="108"/>
      <c r="G421" s="108"/>
      <c r="H421" s="108"/>
      <c r="I421" s="108"/>
      <c r="J421" s="108"/>
      <c r="K421" s="75"/>
      <c r="L421" s="75"/>
      <c r="M421" s="75"/>
      <c r="N421" s="75"/>
    </row>
    <row r="422" s="3" customFormat="1" spans="1:14">
      <c r="A422" s="108"/>
      <c r="B422" s="75"/>
      <c r="C422" s="75"/>
      <c r="D422" s="108"/>
      <c r="E422" s="108"/>
      <c r="F422" s="108"/>
      <c r="G422" s="108"/>
      <c r="H422" s="108"/>
      <c r="I422" s="108"/>
      <c r="J422" s="108"/>
      <c r="K422" s="75"/>
      <c r="L422" s="75"/>
      <c r="M422" s="75"/>
      <c r="N422" s="75"/>
    </row>
    <row r="423" s="3" customFormat="1" spans="1:14">
      <c r="A423" s="108"/>
      <c r="B423" s="75"/>
      <c r="C423" s="75"/>
      <c r="D423" s="108"/>
      <c r="E423" s="108"/>
      <c r="F423" s="108"/>
      <c r="G423" s="108"/>
      <c r="H423" s="108"/>
      <c r="I423" s="108"/>
      <c r="J423" s="108"/>
      <c r="K423" s="75"/>
      <c r="L423" s="75"/>
      <c r="M423" s="75"/>
      <c r="N423" s="75"/>
    </row>
    <row r="424" s="3" customFormat="1" spans="1:14">
      <c r="A424" s="108"/>
      <c r="B424" s="75"/>
      <c r="C424" s="75"/>
      <c r="D424" s="108"/>
      <c r="E424" s="108"/>
      <c r="F424" s="108"/>
      <c r="G424" s="108"/>
      <c r="H424" s="108"/>
      <c r="I424" s="108"/>
      <c r="J424" s="108"/>
      <c r="K424" s="75"/>
      <c r="L424" s="75"/>
      <c r="M424" s="75"/>
      <c r="N424" s="75"/>
    </row>
    <row r="425" s="3" customFormat="1" spans="1:14">
      <c r="A425" s="108"/>
      <c r="B425" s="75"/>
      <c r="C425" s="75"/>
      <c r="D425" s="108"/>
      <c r="E425" s="108"/>
      <c r="F425" s="108"/>
      <c r="G425" s="108"/>
      <c r="H425" s="108"/>
      <c r="I425" s="108"/>
      <c r="J425" s="108"/>
      <c r="K425" s="75"/>
      <c r="L425" s="75"/>
      <c r="M425" s="75"/>
      <c r="N425" s="75"/>
    </row>
    <row r="426" s="3" customFormat="1" spans="1:14">
      <c r="A426" s="108"/>
      <c r="B426" s="75"/>
      <c r="C426" s="75"/>
      <c r="D426" s="108"/>
      <c r="E426" s="108"/>
      <c r="F426" s="108"/>
      <c r="G426" s="108"/>
      <c r="H426" s="108"/>
      <c r="I426" s="108"/>
      <c r="J426" s="108"/>
      <c r="K426" s="75"/>
      <c r="L426" s="75"/>
      <c r="M426" s="75"/>
      <c r="N426" s="75"/>
    </row>
    <row r="427" s="3" customFormat="1" spans="1:14">
      <c r="A427" s="108"/>
      <c r="B427" s="75"/>
      <c r="C427" s="75"/>
      <c r="D427" s="108"/>
      <c r="E427" s="108"/>
      <c r="F427" s="108"/>
      <c r="G427" s="108"/>
      <c r="H427" s="108"/>
      <c r="I427" s="108"/>
      <c r="J427" s="108"/>
      <c r="K427" s="75"/>
      <c r="L427" s="75"/>
      <c r="M427" s="75"/>
      <c r="N427" s="75"/>
    </row>
    <row r="428" s="3" customFormat="1" spans="1:14">
      <c r="A428" s="108"/>
      <c r="B428" s="75"/>
      <c r="C428" s="75"/>
      <c r="D428" s="108"/>
      <c r="E428" s="108"/>
      <c r="F428" s="108"/>
      <c r="G428" s="108"/>
      <c r="H428" s="108"/>
      <c r="I428" s="108"/>
      <c r="J428" s="108"/>
      <c r="K428" s="75"/>
      <c r="L428" s="75"/>
      <c r="M428" s="75"/>
      <c r="N428" s="75"/>
    </row>
    <row r="429" s="3" customFormat="1" spans="1:14">
      <c r="A429" s="108"/>
      <c r="B429" s="75"/>
      <c r="C429" s="75"/>
      <c r="D429" s="108"/>
      <c r="E429" s="108"/>
      <c r="F429" s="108"/>
      <c r="G429" s="108"/>
      <c r="H429" s="108"/>
      <c r="I429" s="108"/>
      <c r="J429" s="108"/>
      <c r="K429" s="75"/>
      <c r="L429" s="75"/>
      <c r="M429" s="75"/>
      <c r="N429" s="75"/>
    </row>
    <row r="430" s="3" customFormat="1" spans="1:14">
      <c r="A430" s="108"/>
      <c r="B430" s="75"/>
      <c r="C430" s="75"/>
      <c r="D430" s="108"/>
      <c r="E430" s="108"/>
      <c r="F430" s="108"/>
      <c r="G430" s="108"/>
      <c r="H430" s="108"/>
      <c r="I430" s="108"/>
      <c r="J430" s="108"/>
      <c r="K430" s="75"/>
      <c r="L430" s="75"/>
      <c r="M430" s="75"/>
      <c r="N430" s="75"/>
    </row>
    <row r="431" s="3" customFormat="1" spans="1:14">
      <c r="A431" s="108"/>
      <c r="B431" s="75"/>
      <c r="C431" s="75"/>
      <c r="D431" s="108"/>
      <c r="E431" s="108"/>
      <c r="F431" s="108"/>
      <c r="G431" s="108"/>
      <c r="H431" s="108"/>
      <c r="I431" s="108"/>
      <c r="J431" s="108"/>
      <c r="K431" s="75"/>
      <c r="L431" s="75"/>
      <c r="M431" s="75"/>
      <c r="N431" s="75"/>
    </row>
    <row r="432" s="3" customFormat="1" spans="1:14">
      <c r="A432" s="108"/>
      <c r="B432" s="75"/>
      <c r="C432" s="75"/>
      <c r="D432" s="108"/>
      <c r="E432" s="108"/>
      <c r="F432" s="108"/>
      <c r="G432" s="108"/>
      <c r="H432" s="108"/>
      <c r="I432" s="108"/>
      <c r="J432" s="108"/>
      <c r="K432" s="75"/>
      <c r="L432" s="75"/>
      <c r="M432" s="75"/>
      <c r="N432" s="75"/>
    </row>
    <row r="433" s="3" customFormat="1" spans="1:14">
      <c r="A433" s="108"/>
      <c r="B433" s="75"/>
      <c r="C433" s="75"/>
      <c r="D433" s="108"/>
      <c r="E433" s="108"/>
      <c r="F433" s="108"/>
      <c r="G433" s="108"/>
      <c r="H433" s="108"/>
      <c r="I433" s="108"/>
      <c r="J433" s="108"/>
      <c r="K433" s="75"/>
      <c r="L433" s="75"/>
      <c r="M433" s="75"/>
      <c r="N433" s="75"/>
    </row>
    <row r="434" s="3" customFormat="1" spans="1:14">
      <c r="A434" s="108"/>
      <c r="B434" s="75"/>
      <c r="C434" s="75"/>
      <c r="D434" s="108"/>
      <c r="E434" s="108"/>
      <c r="F434" s="108"/>
      <c r="G434" s="108"/>
      <c r="H434" s="108"/>
      <c r="I434" s="108"/>
      <c r="J434" s="108"/>
      <c r="K434" s="75"/>
      <c r="L434" s="75"/>
      <c r="M434" s="75"/>
      <c r="N434" s="75"/>
    </row>
    <row r="435" s="3" customFormat="1" spans="1:14">
      <c r="A435" s="108"/>
      <c r="B435" s="75"/>
      <c r="C435" s="75"/>
      <c r="D435" s="108"/>
      <c r="E435" s="108"/>
      <c r="F435" s="108"/>
      <c r="G435" s="108"/>
      <c r="H435" s="108"/>
      <c r="I435" s="108"/>
      <c r="J435" s="108"/>
      <c r="K435" s="75"/>
      <c r="L435" s="75"/>
      <c r="M435" s="75"/>
      <c r="N435" s="75"/>
    </row>
    <row r="436" s="3" customFormat="1" spans="1:14">
      <c r="A436" s="108"/>
      <c r="B436" s="75"/>
      <c r="C436" s="75"/>
      <c r="D436" s="108"/>
      <c r="E436" s="108"/>
      <c r="F436" s="108"/>
      <c r="G436" s="108"/>
      <c r="H436" s="108"/>
      <c r="I436" s="108"/>
      <c r="J436" s="108"/>
      <c r="K436" s="75"/>
      <c r="L436" s="75"/>
      <c r="M436" s="75"/>
      <c r="N436" s="75"/>
    </row>
    <row r="437" s="3" customFormat="1" spans="1:14">
      <c r="A437" s="108"/>
      <c r="B437" s="75"/>
      <c r="C437" s="75"/>
      <c r="D437" s="108"/>
      <c r="E437" s="108"/>
      <c r="F437" s="108"/>
      <c r="G437" s="108"/>
      <c r="H437" s="108"/>
      <c r="I437" s="108"/>
      <c r="J437" s="108"/>
      <c r="K437" s="75"/>
      <c r="L437" s="75"/>
      <c r="M437" s="75"/>
      <c r="N437" s="75"/>
    </row>
    <row r="438" s="3" customFormat="1" spans="1:14">
      <c r="A438" s="108"/>
      <c r="B438" s="75"/>
      <c r="C438" s="75"/>
      <c r="D438" s="108"/>
      <c r="E438" s="108"/>
      <c r="F438" s="108"/>
      <c r="G438" s="108"/>
      <c r="H438" s="108"/>
      <c r="I438" s="108"/>
      <c r="J438" s="108"/>
      <c r="K438" s="75"/>
      <c r="L438" s="75"/>
      <c r="M438" s="75"/>
      <c r="N438" s="75"/>
    </row>
    <row r="439" s="3" customFormat="1" spans="1:14">
      <c r="A439" s="108"/>
      <c r="B439" s="75"/>
      <c r="C439" s="75"/>
      <c r="D439" s="108"/>
      <c r="E439" s="108"/>
      <c r="F439" s="108"/>
      <c r="G439" s="108"/>
      <c r="H439" s="108"/>
      <c r="I439" s="108"/>
      <c r="J439" s="108"/>
      <c r="K439" s="75"/>
      <c r="L439" s="75"/>
      <c r="M439" s="75"/>
      <c r="N439" s="75"/>
    </row>
    <row r="440" s="3" customFormat="1" spans="1:14">
      <c r="A440" s="108"/>
      <c r="B440" s="75"/>
      <c r="C440" s="75"/>
      <c r="D440" s="108"/>
      <c r="E440" s="108"/>
      <c r="F440" s="108"/>
      <c r="G440" s="108"/>
      <c r="H440" s="108"/>
      <c r="I440" s="108"/>
      <c r="J440" s="108"/>
      <c r="K440" s="75"/>
      <c r="L440" s="75"/>
      <c r="M440" s="75"/>
      <c r="N440" s="75"/>
    </row>
    <row r="441" s="3" customFormat="1" spans="1:14">
      <c r="A441" s="108"/>
      <c r="B441" s="75"/>
      <c r="C441" s="75"/>
      <c r="D441" s="108"/>
      <c r="E441" s="108"/>
      <c r="F441" s="108"/>
      <c r="G441" s="108"/>
      <c r="H441" s="108"/>
      <c r="I441" s="108"/>
      <c r="J441" s="108"/>
      <c r="K441" s="75"/>
      <c r="L441" s="75"/>
      <c r="M441" s="75"/>
      <c r="N441" s="75"/>
    </row>
    <row r="442" s="3" customFormat="1" spans="1:14">
      <c r="A442" s="108"/>
      <c r="B442" s="75"/>
      <c r="C442" s="75"/>
      <c r="D442" s="108"/>
      <c r="E442" s="108"/>
      <c r="F442" s="108"/>
      <c r="G442" s="108"/>
      <c r="H442" s="108"/>
      <c r="I442" s="108"/>
      <c r="J442" s="108"/>
      <c r="K442" s="75"/>
      <c r="L442" s="75"/>
      <c r="M442" s="75"/>
      <c r="N442" s="75"/>
    </row>
    <row r="443" s="3" customFormat="1" spans="1:14">
      <c r="A443" s="108"/>
      <c r="B443" s="75"/>
      <c r="C443" s="75"/>
      <c r="D443" s="108"/>
      <c r="E443" s="108"/>
      <c r="F443" s="108"/>
      <c r="G443" s="108"/>
      <c r="H443" s="108"/>
      <c r="I443" s="108"/>
      <c r="J443" s="108"/>
      <c r="K443" s="75"/>
      <c r="L443" s="75"/>
      <c r="M443" s="75"/>
      <c r="N443" s="75"/>
    </row>
    <row r="444" s="3" customFormat="1" spans="1:14">
      <c r="A444" s="108"/>
      <c r="B444" s="75"/>
      <c r="C444" s="75"/>
      <c r="D444" s="108"/>
      <c r="E444" s="108"/>
      <c r="F444" s="108"/>
      <c r="G444" s="108"/>
      <c r="H444" s="108"/>
      <c r="I444" s="108"/>
      <c r="J444" s="108"/>
      <c r="K444" s="75"/>
      <c r="L444" s="75"/>
      <c r="M444" s="75"/>
      <c r="N444" s="75"/>
    </row>
    <row r="445" s="3" customFormat="1" spans="1:14">
      <c r="A445" s="108"/>
      <c r="B445" s="75"/>
      <c r="C445" s="75"/>
      <c r="D445" s="108"/>
      <c r="E445" s="108"/>
      <c r="F445" s="108"/>
      <c r="G445" s="108"/>
      <c r="H445" s="108"/>
      <c r="I445" s="108"/>
      <c r="J445" s="108"/>
      <c r="K445" s="75"/>
      <c r="L445" s="75"/>
      <c r="M445" s="75"/>
      <c r="N445" s="75"/>
    </row>
    <row r="446" s="3" customFormat="1" spans="1:14">
      <c r="A446" s="108"/>
      <c r="B446" s="75"/>
      <c r="C446" s="75"/>
      <c r="D446" s="108"/>
      <c r="E446" s="108"/>
      <c r="F446" s="108"/>
      <c r="G446" s="108"/>
      <c r="H446" s="108"/>
      <c r="I446" s="108"/>
      <c r="J446" s="108"/>
      <c r="K446" s="75"/>
      <c r="L446" s="75"/>
      <c r="M446" s="75"/>
      <c r="N446" s="75"/>
    </row>
    <row r="447" s="3" customFormat="1" spans="1:14">
      <c r="A447" s="108"/>
      <c r="B447" s="75"/>
      <c r="C447" s="75"/>
      <c r="D447" s="108"/>
      <c r="E447" s="108"/>
      <c r="F447" s="108"/>
      <c r="G447" s="108"/>
      <c r="H447" s="108"/>
      <c r="I447" s="108"/>
      <c r="J447" s="108"/>
      <c r="K447" s="75"/>
      <c r="L447" s="75"/>
      <c r="M447" s="75"/>
      <c r="N447" s="75"/>
    </row>
    <row r="448" s="3" customFormat="1" spans="1:14">
      <c r="A448" s="108"/>
      <c r="B448" s="75"/>
      <c r="C448" s="75"/>
      <c r="D448" s="108"/>
      <c r="E448" s="108"/>
      <c r="F448" s="108"/>
      <c r="G448" s="108"/>
      <c r="H448" s="108"/>
      <c r="I448" s="108"/>
      <c r="J448" s="108"/>
      <c r="K448" s="75"/>
      <c r="L448" s="75"/>
      <c r="M448" s="75"/>
      <c r="N448" s="75"/>
    </row>
    <row r="449" s="3" customFormat="1" spans="1:14">
      <c r="A449" s="108"/>
      <c r="B449" s="75"/>
      <c r="C449" s="75"/>
      <c r="D449" s="108"/>
      <c r="E449" s="108"/>
      <c r="F449" s="108"/>
      <c r="G449" s="108"/>
      <c r="H449" s="108"/>
      <c r="I449" s="108"/>
      <c r="J449" s="108"/>
      <c r="K449" s="75"/>
      <c r="L449" s="75"/>
      <c r="M449" s="75"/>
      <c r="N449" s="75"/>
    </row>
    <row r="450" s="3" customFormat="1" spans="1:14">
      <c r="A450" s="108"/>
      <c r="B450" s="75"/>
      <c r="C450" s="75"/>
      <c r="D450" s="108"/>
      <c r="E450" s="108"/>
      <c r="F450" s="108"/>
      <c r="G450" s="108"/>
      <c r="H450" s="108"/>
      <c r="I450" s="108"/>
      <c r="J450" s="108"/>
      <c r="K450" s="75"/>
      <c r="L450" s="75"/>
      <c r="M450" s="75"/>
      <c r="N450" s="75"/>
    </row>
    <row r="451" s="3" customFormat="1" spans="1:14">
      <c r="A451" s="108"/>
      <c r="B451" s="75"/>
      <c r="C451" s="75"/>
      <c r="D451" s="108"/>
      <c r="E451" s="108"/>
      <c r="F451" s="108"/>
      <c r="G451" s="108"/>
      <c r="H451" s="108"/>
      <c r="I451" s="108"/>
      <c r="J451" s="108"/>
      <c r="K451" s="75"/>
      <c r="L451" s="75"/>
      <c r="M451" s="75"/>
      <c r="N451" s="75"/>
    </row>
    <row r="452" s="3" customFormat="1" spans="1:14">
      <c r="A452" s="108"/>
      <c r="B452" s="75"/>
      <c r="C452" s="75"/>
      <c r="D452" s="108"/>
      <c r="E452" s="108"/>
      <c r="F452" s="108"/>
      <c r="G452" s="108"/>
      <c r="H452" s="108"/>
      <c r="I452" s="108"/>
      <c r="J452" s="108"/>
      <c r="K452" s="75"/>
      <c r="L452" s="75"/>
      <c r="M452" s="75"/>
      <c r="N452" s="75"/>
    </row>
    <row r="453" s="3" customFormat="1" spans="1:14">
      <c r="A453" s="108"/>
      <c r="B453" s="75"/>
      <c r="C453" s="75"/>
      <c r="D453" s="108"/>
      <c r="E453" s="108"/>
      <c r="F453" s="108"/>
      <c r="G453" s="108"/>
      <c r="H453" s="108"/>
      <c r="I453" s="108"/>
      <c r="J453" s="108"/>
      <c r="K453" s="75"/>
      <c r="L453" s="75"/>
      <c r="M453" s="75"/>
      <c r="N453" s="75"/>
    </row>
    <row r="454" s="3" customFormat="1" spans="1:14">
      <c r="A454" s="108"/>
      <c r="B454" s="75"/>
      <c r="C454" s="75"/>
      <c r="D454" s="108"/>
      <c r="E454" s="108"/>
      <c r="F454" s="108"/>
      <c r="G454" s="108"/>
      <c r="H454" s="108"/>
      <c r="I454" s="108"/>
      <c r="J454" s="108"/>
      <c r="K454" s="75"/>
      <c r="L454" s="75"/>
      <c r="M454" s="75"/>
      <c r="N454" s="75"/>
    </row>
    <row r="455" s="3" customFormat="1" spans="1:14">
      <c r="A455" s="108"/>
      <c r="B455" s="75"/>
      <c r="C455" s="75"/>
      <c r="D455" s="108"/>
      <c r="E455" s="108"/>
      <c r="F455" s="108"/>
      <c r="G455" s="108"/>
      <c r="H455" s="108"/>
      <c r="I455" s="108"/>
      <c r="J455" s="108"/>
      <c r="K455" s="75"/>
      <c r="L455" s="75"/>
      <c r="M455" s="75"/>
      <c r="N455" s="75"/>
    </row>
    <row r="456" s="3" customFormat="1" spans="1:14">
      <c r="A456" s="108"/>
      <c r="B456" s="75"/>
      <c r="C456" s="75"/>
      <c r="D456" s="108"/>
      <c r="E456" s="108"/>
      <c r="F456" s="108"/>
      <c r="G456" s="108"/>
      <c r="H456" s="108"/>
      <c r="I456" s="108"/>
      <c r="J456" s="108"/>
      <c r="K456" s="75"/>
      <c r="L456" s="75"/>
      <c r="M456" s="75"/>
      <c r="N456" s="75"/>
    </row>
    <row r="457" s="3" customFormat="1" spans="1:14">
      <c r="A457" s="108"/>
      <c r="B457" s="75"/>
      <c r="C457" s="75"/>
      <c r="D457" s="108"/>
      <c r="E457" s="108"/>
      <c r="F457" s="108"/>
      <c r="G457" s="108"/>
      <c r="H457" s="108"/>
      <c r="I457" s="108"/>
      <c r="J457" s="108"/>
      <c r="K457" s="75"/>
      <c r="L457" s="75"/>
      <c r="M457" s="75"/>
      <c r="N457" s="75"/>
    </row>
    <row r="458" s="3" customFormat="1" spans="1:14">
      <c r="A458" s="108"/>
      <c r="B458" s="75"/>
      <c r="C458" s="75"/>
      <c r="D458" s="108"/>
      <c r="E458" s="108"/>
      <c r="F458" s="108"/>
      <c r="G458" s="108"/>
      <c r="H458" s="108"/>
      <c r="I458" s="108"/>
      <c r="J458" s="108"/>
      <c r="K458" s="75"/>
      <c r="L458" s="75"/>
      <c r="M458" s="75"/>
      <c r="N458" s="75"/>
    </row>
    <row r="459" s="3" customFormat="1" spans="1:14">
      <c r="A459" s="108"/>
      <c r="B459" s="75"/>
      <c r="C459" s="75"/>
      <c r="D459" s="108"/>
      <c r="E459" s="108"/>
      <c r="F459" s="108"/>
      <c r="G459" s="108"/>
      <c r="H459" s="108"/>
      <c r="I459" s="108"/>
      <c r="J459" s="108"/>
      <c r="K459" s="75"/>
      <c r="L459" s="75"/>
      <c r="M459" s="75"/>
      <c r="N459" s="75"/>
    </row>
    <row r="460" s="3" customFormat="1" spans="1:14">
      <c r="A460" s="108"/>
      <c r="B460" s="75"/>
      <c r="C460" s="75"/>
      <c r="D460" s="108"/>
      <c r="E460" s="108"/>
      <c r="F460" s="108"/>
      <c r="G460" s="108"/>
      <c r="H460" s="108"/>
      <c r="I460" s="108"/>
      <c r="J460" s="108"/>
      <c r="K460" s="75"/>
      <c r="L460" s="75"/>
      <c r="M460" s="75"/>
      <c r="N460" s="75"/>
    </row>
    <row r="461" s="3" customFormat="1" spans="1:14">
      <c r="A461" s="108"/>
      <c r="B461" s="75"/>
      <c r="C461" s="75"/>
      <c r="D461" s="108"/>
      <c r="E461" s="108"/>
      <c r="F461" s="108"/>
      <c r="G461" s="108"/>
      <c r="H461" s="108"/>
      <c r="I461" s="108"/>
      <c r="J461" s="108"/>
      <c r="K461" s="75"/>
      <c r="L461" s="75"/>
      <c r="M461" s="75"/>
      <c r="N461" s="75"/>
    </row>
    <row r="462" s="3" customFormat="1" spans="1:14">
      <c r="A462" s="108"/>
      <c r="B462" s="75"/>
      <c r="C462" s="75"/>
      <c r="D462" s="108"/>
      <c r="E462" s="108"/>
      <c r="F462" s="108"/>
      <c r="G462" s="108"/>
      <c r="H462" s="108"/>
      <c r="I462" s="108"/>
      <c r="J462" s="108"/>
      <c r="K462" s="75"/>
      <c r="L462" s="75"/>
      <c r="M462" s="75"/>
      <c r="N462" s="75"/>
    </row>
    <row r="463" s="3" customFormat="1" spans="1:14">
      <c r="A463" s="108"/>
      <c r="B463" s="75"/>
      <c r="C463" s="75"/>
      <c r="D463" s="108"/>
      <c r="E463" s="108"/>
      <c r="F463" s="108"/>
      <c r="G463" s="108"/>
      <c r="H463" s="108"/>
      <c r="I463" s="108"/>
      <c r="J463" s="108"/>
      <c r="K463" s="75"/>
      <c r="L463" s="75"/>
      <c r="M463" s="75"/>
      <c r="N463" s="75"/>
    </row>
    <row r="464" s="3" customFormat="1" spans="1:14">
      <c r="A464" s="108"/>
      <c r="B464" s="75"/>
      <c r="C464" s="75"/>
      <c r="D464" s="108"/>
      <c r="E464" s="108"/>
      <c r="F464" s="108"/>
      <c r="G464" s="108"/>
      <c r="H464" s="108"/>
      <c r="I464" s="108"/>
      <c r="J464" s="108"/>
      <c r="K464" s="75"/>
      <c r="L464" s="75"/>
      <c r="M464" s="75"/>
      <c r="N464" s="75"/>
    </row>
    <row r="465" s="3" customFormat="1" spans="1:14">
      <c r="A465" s="108"/>
      <c r="B465" s="75"/>
      <c r="C465" s="75"/>
      <c r="D465" s="108"/>
      <c r="E465" s="108"/>
      <c r="F465" s="108"/>
      <c r="G465" s="108"/>
      <c r="H465" s="108"/>
      <c r="I465" s="108"/>
      <c r="J465" s="108"/>
      <c r="K465" s="75"/>
      <c r="L465" s="75"/>
      <c r="M465" s="75"/>
      <c r="N465" s="75"/>
    </row>
    <row r="466" s="3" customFormat="1" spans="1:14">
      <c r="A466" s="108"/>
      <c r="B466" s="75"/>
      <c r="C466" s="75"/>
      <c r="D466" s="108"/>
      <c r="E466" s="108"/>
      <c r="F466" s="108"/>
      <c r="G466" s="108"/>
      <c r="H466" s="108"/>
      <c r="I466" s="108"/>
      <c r="J466" s="108"/>
      <c r="K466" s="75"/>
      <c r="L466" s="75"/>
      <c r="M466" s="75"/>
      <c r="N466" s="75"/>
    </row>
    <row r="467" s="3" customFormat="1" spans="1:14">
      <c r="A467" s="108"/>
      <c r="B467" s="75"/>
      <c r="C467" s="75"/>
      <c r="D467" s="108"/>
      <c r="E467" s="108"/>
      <c r="F467" s="108"/>
      <c r="G467" s="108"/>
      <c r="H467" s="108"/>
      <c r="I467" s="108"/>
      <c r="J467" s="108"/>
      <c r="K467" s="75"/>
      <c r="L467" s="75"/>
      <c r="M467" s="75"/>
      <c r="N467" s="75"/>
    </row>
    <row r="468" s="3" customFormat="1" spans="1:14">
      <c r="A468" s="108"/>
      <c r="B468" s="75"/>
      <c r="C468" s="75"/>
      <c r="D468" s="108"/>
      <c r="E468" s="108"/>
      <c r="F468" s="108"/>
      <c r="G468" s="108"/>
      <c r="H468" s="108"/>
      <c r="I468" s="108"/>
      <c r="J468" s="108"/>
      <c r="K468" s="75"/>
      <c r="L468" s="75"/>
      <c r="M468" s="75"/>
      <c r="N468" s="75"/>
    </row>
    <row r="469" s="3" customFormat="1" spans="1:14">
      <c r="A469" s="108"/>
      <c r="B469" s="75"/>
      <c r="C469" s="75"/>
      <c r="D469" s="108"/>
      <c r="E469" s="108"/>
      <c r="F469" s="108"/>
      <c r="G469" s="108"/>
      <c r="H469" s="108"/>
      <c r="I469" s="108"/>
      <c r="J469" s="108"/>
      <c r="K469" s="75"/>
      <c r="L469" s="75"/>
      <c r="M469" s="75"/>
      <c r="N469" s="75"/>
    </row>
    <row r="470" s="3" customFormat="1" spans="1:14">
      <c r="A470" s="108"/>
      <c r="B470" s="75"/>
      <c r="C470" s="75"/>
      <c r="D470" s="108"/>
      <c r="E470" s="108"/>
      <c r="F470" s="108"/>
      <c r="G470" s="108"/>
      <c r="H470" s="108"/>
      <c r="I470" s="108"/>
      <c r="J470" s="108"/>
      <c r="K470" s="75"/>
      <c r="L470" s="75"/>
      <c r="M470" s="75"/>
      <c r="N470" s="75"/>
    </row>
    <row r="471" s="3" customFormat="1" spans="1:14">
      <c r="A471" s="108"/>
      <c r="B471" s="75"/>
      <c r="C471" s="75"/>
      <c r="D471" s="108"/>
      <c r="E471" s="108"/>
      <c r="F471" s="108"/>
      <c r="G471" s="108"/>
      <c r="H471" s="108"/>
      <c r="I471" s="108"/>
      <c r="J471" s="108"/>
      <c r="K471" s="75"/>
      <c r="L471" s="75"/>
      <c r="M471" s="75"/>
      <c r="N471" s="75"/>
    </row>
    <row r="472" s="3" customFormat="1" spans="1:14">
      <c r="A472" s="108"/>
      <c r="B472" s="75"/>
      <c r="C472" s="75"/>
      <c r="D472" s="108"/>
      <c r="E472" s="108"/>
      <c r="F472" s="108"/>
      <c r="G472" s="108"/>
      <c r="H472" s="108"/>
      <c r="I472" s="108"/>
      <c r="J472" s="108"/>
      <c r="K472" s="75"/>
      <c r="L472" s="75"/>
      <c r="M472" s="75"/>
      <c r="N472" s="75"/>
    </row>
    <row r="473" s="3" customFormat="1" spans="1:14">
      <c r="A473" s="108"/>
      <c r="B473" s="75"/>
      <c r="C473" s="75"/>
      <c r="D473" s="108"/>
      <c r="E473" s="108"/>
      <c r="F473" s="108"/>
      <c r="G473" s="108"/>
      <c r="H473" s="108"/>
      <c r="I473" s="108"/>
      <c r="J473" s="108"/>
      <c r="K473" s="75"/>
      <c r="L473" s="75"/>
      <c r="M473" s="75"/>
      <c r="N473" s="75"/>
    </row>
    <row r="474" s="3" customFormat="1" spans="1:14">
      <c r="A474" s="108"/>
      <c r="B474" s="75"/>
      <c r="C474" s="75"/>
      <c r="D474" s="108"/>
      <c r="E474" s="108"/>
      <c r="F474" s="108"/>
      <c r="G474" s="108"/>
      <c r="H474" s="108"/>
      <c r="I474" s="108"/>
      <c r="J474" s="108"/>
      <c r="K474" s="75"/>
      <c r="L474" s="75"/>
      <c r="M474" s="75"/>
      <c r="N474" s="75"/>
    </row>
    <row r="475" s="3" customFormat="1" spans="1:14">
      <c r="A475" s="108"/>
      <c r="B475" s="75"/>
      <c r="C475" s="75"/>
      <c r="D475" s="108"/>
      <c r="E475" s="108"/>
      <c r="F475" s="108"/>
      <c r="G475" s="108"/>
      <c r="H475" s="108"/>
      <c r="I475" s="108"/>
      <c r="J475" s="108"/>
      <c r="K475" s="75"/>
      <c r="L475" s="75"/>
      <c r="M475" s="75"/>
      <c r="N475" s="75"/>
    </row>
    <row r="476" s="3" customFormat="1" spans="1:14">
      <c r="A476" s="108"/>
      <c r="B476" s="75"/>
      <c r="C476" s="75"/>
      <c r="D476" s="108"/>
      <c r="E476" s="108"/>
      <c r="F476" s="108"/>
      <c r="G476" s="108"/>
      <c r="H476" s="108"/>
      <c r="I476" s="108"/>
      <c r="J476" s="108"/>
      <c r="K476" s="75"/>
      <c r="L476" s="75"/>
      <c r="M476" s="75"/>
      <c r="N476" s="75"/>
    </row>
    <row r="477" s="3" customFormat="1" spans="1:14">
      <c r="A477" s="108"/>
      <c r="B477" s="75"/>
      <c r="C477" s="75"/>
      <c r="D477" s="108"/>
      <c r="E477" s="108"/>
      <c r="F477" s="108"/>
      <c r="G477" s="108"/>
      <c r="H477" s="108"/>
      <c r="I477" s="108"/>
      <c r="J477" s="108"/>
      <c r="K477" s="75"/>
      <c r="L477" s="75"/>
      <c r="M477" s="75"/>
      <c r="N477" s="75"/>
    </row>
    <row r="478" s="3" customFormat="1" spans="1:14">
      <c r="A478" s="108"/>
      <c r="B478" s="75"/>
      <c r="C478" s="75"/>
      <c r="D478" s="108"/>
      <c r="E478" s="108"/>
      <c r="F478" s="108"/>
      <c r="G478" s="108"/>
      <c r="H478" s="108"/>
      <c r="I478" s="108"/>
      <c r="J478" s="108"/>
      <c r="K478" s="75"/>
      <c r="L478" s="75"/>
      <c r="M478" s="75"/>
      <c r="N478" s="75"/>
    </row>
    <row r="479" s="3" customFormat="1" spans="1:14">
      <c r="A479" s="108"/>
      <c r="B479" s="75"/>
      <c r="C479" s="75"/>
      <c r="D479" s="108"/>
      <c r="E479" s="108"/>
      <c r="F479" s="108"/>
      <c r="G479" s="108"/>
      <c r="H479" s="108"/>
      <c r="I479" s="108"/>
      <c r="J479" s="108"/>
      <c r="K479" s="75"/>
      <c r="L479" s="75"/>
      <c r="M479" s="75"/>
      <c r="N479" s="75"/>
    </row>
    <row r="480" s="3" customFormat="1" spans="1:14">
      <c r="A480" s="108"/>
      <c r="B480" s="75"/>
      <c r="C480" s="75"/>
      <c r="D480" s="108"/>
      <c r="E480" s="108"/>
      <c r="F480" s="108"/>
      <c r="G480" s="108"/>
      <c r="H480" s="108"/>
      <c r="I480" s="108"/>
      <c r="J480" s="108"/>
      <c r="K480" s="75"/>
      <c r="L480" s="75"/>
      <c r="M480" s="75"/>
      <c r="N480" s="75"/>
    </row>
    <row r="481" s="3" customFormat="1" spans="1:14">
      <c r="A481" s="108"/>
      <c r="B481" s="75"/>
      <c r="C481" s="75"/>
      <c r="D481" s="108"/>
      <c r="E481" s="108"/>
      <c r="F481" s="108"/>
      <c r="G481" s="108"/>
      <c r="H481" s="108"/>
      <c r="I481" s="108"/>
      <c r="J481" s="108"/>
      <c r="K481" s="75"/>
      <c r="L481" s="75"/>
      <c r="M481" s="75"/>
      <c r="N481" s="75"/>
    </row>
    <row r="482" s="3" customFormat="1" spans="1:14">
      <c r="A482" s="108"/>
      <c r="B482" s="75"/>
      <c r="C482" s="75"/>
      <c r="D482" s="108"/>
      <c r="E482" s="108"/>
      <c r="F482" s="108"/>
      <c r="G482" s="108"/>
      <c r="H482" s="108"/>
      <c r="I482" s="108"/>
      <c r="J482" s="108"/>
      <c r="K482" s="75"/>
      <c r="L482" s="75"/>
      <c r="M482" s="75"/>
      <c r="N482" s="75"/>
    </row>
    <row r="483" s="3" customFormat="1" spans="1:14">
      <c r="A483" s="108"/>
      <c r="B483" s="75"/>
      <c r="C483" s="75"/>
      <c r="D483" s="108"/>
      <c r="E483" s="108"/>
      <c r="F483" s="108"/>
      <c r="G483" s="108"/>
      <c r="H483" s="108"/>
      <c r="I483" s="108"/>
      <c r="J483" s="108"/>
      <c r="K483" s="75"/>
      <c r="L483" s="75"/>
      <c r="M483" s="75"/>
      <c r="N483" s="75"/>
    </row>
    <row r="484" s="3" customFormat="1" spans="1:14">
      <c r="A484" s="108"/>
      <c r="B484" s="75"/>
      <c r="C484" s="75"/>
      <c r="D484" s="108"/>
      <c r="E484" s="108"/>
      <c r="F484" s="108"/>
      <c r="G484" s="108"/>
      <c r="H484" s="108"/>
      <c r="I484" s="108"/>
      <c r="J484" s="108"/>
      <c r="K484" s="75"/>
      <c r="L484" s="75"/>
      <c r="M484" s="75"/>
      <c r="N484" s="75"/>
    </row>
    <row r="485" s="3" customFormat="1" spans="1:14">
      <c r="A485" s="108"/>
      <c r="B485" s="75"/>
      <c r="C485" s="75"/>
      <c r="D485" s="108"/>
      <c r="E485" s="108"/>
      <c r="F485" s="108"/>
      <c r="G485" s="108"/>
      <c r="H485" s="108"/>
      <c r="I485" s="108"/>
      <c r="J485" s="108"/>
      <c r="K485" s="75"/>
      <c r="L485" s="75"/>
      <c r="M485" s="75"/>
      <c r="N485" s="75"/>
    </row>
    <row r="486" s="3" customFormat="1" spans="1:14">
      <c r="A486" s="108"/>
      <c r="B486" s="75"/>
      <c r="C486" s="75"/>
      <c r="D486" s="108"/>
      <c r="E486" s="108"/>
      <c r="F486" s="108"/>
      <c r="G486" s="108"/>
      <c r="H486" s="108"/>
      <c r="I486" s="108"/>
      <c r="J486" s="108"/>
      <c r="K486" s="75"/>
      <c r="L486" s="75"/>
      <c r="M486" s="75"/>
      <c r="N486" s="75"/>
    </row>
    <row r="487" s="3" customFormat="1" spans="1:14">
      <c r="A487" s="108"/>
      <c r="B487" s="75"/>
      <c r="C487" s="75"/>
      <c r="D487" s="108"/>
      <c r="E487" s="108"/>
      <c r="F487" s="108"/>
      <c r="G487" s="108"/>
      <c r="H487" s="108"/>
      <c r="I487" s="108"/>
      <c r="J487" s="108"/>
      <c r="K487" s="75"/>
      <c r="L487" s="75"/>
      <c r="M487" s="75"/>
      <c r="N487" s="75"/>
    </row>
    <row r="488" s="3" customFormat="1" spans="1:14">
      <c r="A488" s="108"/>
      <c r="B488" s="75"/>
      <c r="C488" s="75"/>
      <c r="D488" s="108"/>
      <c r="E488" s="108"/>
      <c r="F488" s="108"/>
      <c r="G488" s="108"/>
      <c r="H488" s="108"/>
      <c r="I488" s="108"/>
      <c r="J488" s="108"/>
      <c r="K488" s="75"/>
      <c r="L488" s="75"/>
      <c r="M488" s="75"/>
      <c r="N488" s="75"/>
    </row>
    <row r="489" s="3" customFormat="1" spans="1:14">
      <c r="A489" s="108"/>
      <c r="B489" s="75"/>
      <c r="C489" s="75"/>
      <c r="D489" s="108"/>
      <c r="E489" s="108"/>
      <c r="F489" s="108"/>
      <c r="G489" s="108"/>
      <c r="H489" s="108"/>
      <c r="I489" s="108"/>
      <c r="J489" s="108"/>
      <c r="K489" s="75"/>
      <c r="L489" s="75"/>
      <c r="M489" s="75"/>
      <c r="N489" s="75"/>
    </row>
    <row r="490" s="3" customFormat="1" spans="1:14">
      <c r="A490" s="108"/>
      <c r="B490" s="75"/>
      <c r="C490" s="75"/>
      <c r="D490" s="108"/>
      <c r="E490" s="108"/>
      <c r="F490" s="108"/>
      <c r="G490" s="108"/>
      <c r="H490" s="108"/>
      <c r="I490" s="108"/>
      <c r="J490" s="108"/>
      <c r="K490" s="75"/>
      <c r="L490" s="75"/>
      <c r="M490" s="75"/>
      <c r="N490" s="75"/>
    </row>
    <row r="491" s="3" customFormat="1" spans="1:14">
      <c r="A491" s="108"/>
      <c r="B491" s="75"/>
      <c r="C491" s="75"/>
      <c r="D491" s="108"/>
      <c r="E491" s="108"/>
      <c r="F491" s="108"/>
      <c r="G491" s="108"/>
      <c r="H491" s="108"/>
      <c r="I491" s="108"/>
      <c r="J491" s="108"/>
      <c r="K491" s="75"/>
      <c r="L491" s="75"/>
      <c r="M491" s="75"/>
      <c r="N491" s="75"/>
    </row>
    <row r="492" s="3" customFormat="1" spans="1:14">
      <c r="A492" s="108"/>
      <c r="B492" s="75"/>
      <c r="C492" s="75"/>
      <c r="D492" s="108"/>
      <c r="E492" s="108"/>
      <c r="F492" s="108"/>
      <c r="G492" s="108"/>
      <c r="H492" s="108"/>
      <c r="I492" s="108"/>
      <c r="J492" s="108"/>
      <c r="K492" s="75"/>
      <c r="L492" s="75"/>
      <c r="M492" s="75"/>
      <c r="N492" s="75"/>
    </row>
    <row r="493" s="3" customFormat="1" spans="1:14">
      <c r="A493" s="108"/>
      <c r="B493" s="75"/>
      <c r="C493" s="75"/>
      <c r="D493" s="108"/>
      <c r="E493" s="108"/>
      <c r="F493" s="108"/>
      <c r="G493" s="108"/>
      <c r="H493" s="108"/>
      <c r="I493" s="108"/>
      <c r="J493" s="108"/>
      <c r="K493" s="75"/>
      <c r="L493" s="75"/>
      <c r="M493" s="75"/>
      <c r="N493" s="75"/>
    </row>
    <row r="494" s="3" customFormat="1" spans="1:14">
      <c r="A494" s="108"/>
      <c r="B494" s="75"/>
      <c r="C494" s="75"/>
      <c r="D494" s="108"/>
      <c r="E494" s="108"/>
      <c r="F494" s="108"/>
      <c r="G494" s="108"/>
      <c r="H494" s="108"/>
      <c r="I494" s="108"/>
      <c r="J494" s="108"/>
      <c r="K494" s="75"/>
      <c r="L494" s="75"/>
      <c r="M494" s="75"/>
      <c r="N494" s="75"/>
    </row>
    <row r="495" s="3" customFormat="1" spans="1:14">
      <c r="A495" s="108"/>
      <c r="B495" s="75"/>
      <c r="C495" s="75"/>
      <c r="D495" s="108"/>
      <c r="E495" s="108"/>
      <c r="F495" s="108"/>
      <c r="G495" s="108"/>
      <c r="H495" s="108"/>
      <c r="I495" s="108"/>
      <c r="J495" s="108"/>
      <c r="K495" s="75"/>
      <c r="L495" s="75"/>
      <c r="M495" s="75"/>
      <c r="N495" s="75"/>
    </row>
    <row r="496" s="3" customFormat="1" spans="1:14">
      <c r="A496" s="108"/>
      <c r="B496" s="75"/>
      <c r="C496" s="75"/>
      <c r="D496" s="108"/>
      <c r="E496" s="108"/>
      <c r="F496" s="108"/>
      <c r="G496" s="108"/>
      <c r="H496" s="108"/>
      <c r="I496" s="108"/>
      <c r="J496" s="108"/>
      <c r="K496" s="75"/>
      <c r="L496" s="75"/>
      <c r="M496" s="75"/>
      <c r="N496" s="75"/>
    </row>
    <row r="497" s="3" customFormat="1" spans="1:14">
      <c r="A497" s="108"/>
      <c r="B497" s="75"/>
      <c r="C497" s="75"/>
      <c r="D497" s="108"/>
      <c r="E497" s="108"/>
      <c r="F497" s="108"/>
      <c r="G497" s="108"/>
      <c r="H497" s="108"/>
      <c r="I497" s="108"/>
      <c r="J497" s="108"/>
      <c r="K497" s="75"/>
      <c r="L497" s="75"/>
      <c r="M497" s="75"/>
      <c r="N497" s="75"/>
    </row>
    <row r="498" s="3" customFormat="1" spans="1:14">
      <c r="A498" s="108"/>
      <c r="B498" s="75"/>
      <c r="C498" s="75"/>
      <c r="D498" s="108"/>
      <c r="E498" s="108"/>
      <c r="F498" s="108"/>
      <c r="G498" s="108"/>
      <c r="H498" s="108"/>
      <c r="I498" s="108"/>
      <c r="J498" s="108"/>
      <c r="K498" s="75"/>
      <c r="L498" s="75"/>
      <c r="M498" s="75"/>
      <c r="N498" s="75"/>
    </row>
    <row r="499" s="3" customFormat="1" spans="1:14">
      <c r="A499" s="108"/>
      <c r="B499" s="75"/>
      <c r="C499" s="75"/>
      <c r="D499" s="108"/>
      <c r="E499" s="108"/>
      <c r="F499" s="108"/>
      <c r="G499" s="108"/>
      <c r="H499" s="108"/>
      <c r="I499" s="108"/>
      <c r="J499" s="108"/>
      <c r="K499" s="75"/>
      <c r="L499" s="75"/>
      <c r="M499" s="75"/>
      <c r="N499" s="75"/>
    </row>
    <row r="500" s="3" customFormat="1" spans="1:14">
      <c r="A500" s="108"/>
      <c r="B500" s="75"/>
      <c r="C500" s="75"/>
      <c r="D500" s="108"/>
      <c r="E500" s="108"/>
      <c r="F500" s="108"/>
      <c r="G500" s="108"/>
      <c r="H500" s="108"/>
      <c r="I500" s="108"/>
      <c r="J500" s="108"/>
      <c r="K500" s="75"/>
      <c r="L500" s="75"/>
      <c r="M500" s="75"/>
      <c r="N500" s="75"/>
    </row>
    <row r="501" s="3" customFormat="1" spans="1:14">
      <c r="A501" s="108"/>
      <c r="B501" s="75"/>
      <c r="C501" s="75"/>
      <c r="D501" s="108"/>
      <c r="E501" s="108"/>
      <c r="F501" s="108"/>
      <c r="G501" s="108"/>
      <c r="H501" s="108"/>
      <c r="I501" s="108"/>
      <c r="J501" s="108"/>
      <c r="K501" s="75"/>
      <c r="L501" s="75"/>
      <c r="M501" s="75"/>
      <c r="N501" s="75"/>
    </row>
    <row r="502" s="3" customFormat="1" spans="1:14">
      <c r="A502" s="108"/>
      <c r="B502" s="75"/>
      <c r="C502" s="75"/>
      <c r="D502" s="108"/>
      <c r="E502" s="108"/>
      <c r="F502" s="108"/>
      <c r="G502" s="108"/>
      <c r="H502" s="108"/>
      <c r="I502" s="108"/>
      <c r="J502" s="108"/>
      <c r="K502" s="75"/>
      <c r="L502" s="75"/>
      <c r="M502" s="75"/>
      <c r="N502" s="75"/>
    </row>
    <row r="503" s="3" customFormat="1" spans="1:14">
      <c r="A503" s="108"/>
      <c r="B503" s="75"/>
      <c r="C503" s="75"/>
      <c r="D503" s="108"/>
      <c r="E503" s="108"/>
      <c r="F503" s="108"/>
      <c r="G503" s="108"/>
      <c r="H503" s="108"/>
      <c r="I503" s="108"/>
      <c r="J503" s="108"/>
      <c r="K503" s="75"/>
      <c r="L503" s="75"/>
      <c r="M503" s="75"/>
      <c r="N503" s="75"/>
    </row>
    <row r="504" s="3" customFormat="1" spans="1:14">
      <c r="A504" s="108"/>
      <c r="B504" s="75"/>
      <c r="C504" s="75"/>
      <c r="D504" s="108"/>
      <c r="E504" s="108"/>
      <c r="F504" s="108"/>
      <c r="G504" s="108"/>
      <c r="H504" s="108"/>
      <c r="I504" s="108"/>
      <c r="J504" s="108"/>
      <c r="K504" s="75"/>
      <c r="L504" s="75"/>
      <c r="M504" s="75"/>
      <c r="N504" s="75"/>
    </row>
    <row r="505" s="3" customFormat="1" spans="1:14">
      <c r="A505" s="108"/>
      <c r="B505" s="75"/>
      <c r="C505" s="75"/>
      <c r="D505" s="108"/>
      <c r="E505" s="108"/>
      <c r="F505" s="108"/>
      <c r="G505" s="108"/>
      <c r="H505" s="108"/>
      <c r="I505" s="108"/>
      <c r="J505" s="108"/>
      <c r="K505" s="75"/>
      <c r="L505" s="75"/>
      <c r="M505" s="75"/>
      <c r="N505" s="75"/>
    </row>
    <row r="506" s="3" customFormat="1" spans="1:14">
      <c r="A506" s="108"/>
      <c r="B506" s="75"/>
      <c r="C506" s="75"/>
      <c r="D506" s="108"/>
      <c r="E506" s="108"/>
      <c r="F506" s="108"/>
      <c r="G506" s="108"/>
      <c r="H506" s="108"/>
      <c r="I506" s="108"/>
      <c r="J506" s="108"/>
      <c r="K506" s="75"/>
      <c r="L506" s="75"/>
      <c r="M506" s="75"/>
      <c r="N506" s="75"/>
    </row>
    <row r="507" s="3" customFormat="1" spans="1:14">
      <c r="A507" s="108"/>
      <c r="B507" s="75"/>
      <c r="C507" s="75"/>
      <c r="D507" s="108"/>
      <c r="E507" s="108"/>
      <c r="F507" s="108"/>
      <c r="G507" s="108"/>
      <c r="H507" s="108"/>
      <c r="I507" s="108"/>
      <c r="J507" s="108"/>
      <c r="K507" s="75"/>
      <c r="L507" s="75"/>
      <c r="M507" s="75"/>
      <c r="N507" s="75"/>
    </row>
    <row r="508" s="3" customFormat="1" spans="1:14">
      <c r="A508" s="108"/>
      <c r="B508" s="75"/>
      <c r="C508" s="75"/>
      <c r="D508" s="108"/>
      <c r="E508" s="108"/>
      <c r="F508" s="108"/>
      <c r="G508" s="108"/>
      <c r="H508" s="108"/>
      <c r="I508" s="108"/>
      <c r="J508" s="108"/>
      <c r="K508" s="75"/>
      <c r="L508" s="75"/>
      <c r="M508" s="75"/>
      <c r="N508" s="75"/>
    </row>
    <row r="509" s="3" customFormat="1" spans="1:14">
      <c r="A509" s="108"/>
      <c r="B509" s="75"/>
      <c r="C509" s="75"/>
      <c r="D509" s="108"/>
      <c r="E509" s="108"/>
      <c r="F509" s="108"/>
      <c r="G509" s="108"/>
      <c r="H509" s="108"/>
      <c r="I509" s="108"/>
      <c r="J509" s="108"/>
      <c r="K509" s="75"/>
      <c r="L509" s="75"/>
      <c r="M509" s="75"/>
      <c r="N509" s="75"/>
    </row>
    <row r="510" s="3" customFormat="1" spans="1:14">
      <c r="A510" s="108"/>
      <c r="B510" s="75"/>
      <c r="C510" s="75"/>
      <c r="D510" s="108"/>
      <c r="E510" s="108"/>
      <c r="F510" s="108"/>
      <c r="G510" s="108"/>
      <c r="H510" s="108"/>
      <c r="I510" s="108"/>
      <c r="J510" s="108"/>
      <c r="K510" s="75"/>
      <c r="L510" s="75"/>
      <c r="M510" s="75"/>
      <c r="N510" s="75"/>
    </row>
    <row r="511" s="3" customFormat="1" spans="1:14">
      <c r="A511" s="108"/>
      <c r="B511" s="75"/>
      <c r="C511" s="75"/>
      <c r="D511" s="108"/>
      <c r="E511" s="108"/>
      <c r="F511" s="108"/>
      <c r="G511" s="108"/>
      <c r="H511" s="108"/>
      <c r="I511" s="108"/>
      <c r="J511" s="108"/>
      <c r="K511" s="75"/>
      <c r="L511" s="75"/>
      <c r="M511" s="75"/>
      <c r="N511" s="75"/>
    </row>
    <row r="512" s="3" customFormat="1" spans="1:14">
      <c r="A512" s="108"/>
      <c r="B512" s="75"/>
      <c r="C512" s="75"/>
      <c r="D512" s="108"/>
      <c r="E512" s="108"/>
      <c r="F512" s="108"/>
      <c r="G512" s="108"/>
      <c r="H512" s="108"/>
      <c r="I512" s="108"/>
      <c r="J512" s="108"/>
      <c r="K512" s="75"/>
      <c r="L512" s="75"/>
      <c r="M512" s="75"/>
      <c r="N512" s="75"/>
    </row>
    <row r="513" s="3" customFormat="1" spans="1:14">
      <c r="A513" s="108"/>
      <c r="B513" s="75"/>
      <c r="C513" s="75"/>
      <c r="D513" s="108"/>
      <c r="E513" s="108"/>
      <c r="F513" s="108"/>
      <c r="G513" s="108"/>
      <c r="H513" s="108"/>
      <c r="I513" s="108"/>
      <c r="J513" s="108"/>
      <c r="K513" s="75"/>
      <c r="L513" s="75"/>
      <c r="M513" s="75"/>
      <c r="N513" s="75"/>
    </row>
    <row r="514" s="3" customFormat="1" spans="1:14">
      <c r="A514" s="108"/>
      <c r="B514" s="75"/>
      <c r="C514" s="75"/>
      <c r="D514" s="108"/>
      <c r="E514" s="108"/>
      <c r="F514" s="108"/>
      <c r="G514" s="108"/>
      <c r="H514" s="108"/>
      <c r="I514" s="108"/>
      <c r="J514" s="108"/>
      <c r="K514" s="75"/>
      <c r="L514" s="75"/>
      <c r="M514" s="75"/>
      <c r="N514" s="75"/>
    </row>
    <row r="515" s="3" customFormat="1" spans="1:14">
      <c r="A515" s="108"/>
      <c r="B515" s="75"/>
      <c r="C515" s="75"/>
      <c r="D515" s="108"/>
      <c r="E515" s="108"/>
      <c r="F515" s="108"/>
      <c r="G515" s="108"/>
      <c r="H515" s="108"/>
      <c r="I515" s="108"/>
      <c r="J515" s="108"/>
      <c r="K515" s="75"/>
      <c r="L515" s="75"/>
      <c r="M515" s="75"/>
      <c r="N515" s="75"/>
    </row>
    <row r="516" s="3" customFormat="1" spans="1:14">
      <c r="A516" s="108"/>
      <c r="B516" s="75"/>
      <c r="C516" s="75"/>
      <c r="D516" s="108"/>
      <c r="E516" s="108"/>
      <c r="F516" s="108"/>
      <c r="G516" s="108"/>
      <c r="H516" s="108"/>
      <c r="I516" s="108"/>
      <c r="J516" s="108"/>
      <c r="K516" s="75"/>
      <c r="L516" s="75"/>
      <c r="M516" s="75"/>
      <c r="N516" s="75"/>
    </row>
    <row r="517" s="3" customFormat="1" spans="1:14">
      <c r="A517" s="108"/>
      <c r="B517" s="75"/>
      <c r="C517" s="75"/>
      <c r="D517" s="108"/>
      <c r="E517" s="108"/>
      <c r="F517" s="108"/>
      <c r="G517" s="108"/>
      <c r="H517" s="108"/>
      <c r="I517" s="108"/>
      <c r="J517" s="108"/>
      <c r="K517" s="75"/>
      <c r="L517" s="75"/>
      <c r="M517" s="75"/>
      <c r="N517" s="75"/>
    </row>
    <row r="518" s="3" customFormat="1" spans="1:14">
      <c r="A518" s="108"/>
      <c r="B518" s="75"/>
      <c r="C518" s="75"/>
      <c r="D518" s="108"/>
      <c r="E518" s="108"/>
      <c r="F518" s="108"/>
      <c r="G518" s="108"/>
      <c r="H518" s="108"/>
      <c r="I518" s="108"/>
      <c r="J518" s="108"/>
      <c r="K518" s="75"/>
      <c r="L518" s="75"/>
      <c r="M518" s="75"/>
      <c r="N518" s="75"/>
    </row>
    <row r="519" s="3" customFormat="1" spans="1:14">
      <c r="A519" s="108"/>
      <c r="B519" s="75"/>
      <c r="C519" s="75"/>
      <c r="D519" s="108"/>
      <c r="E519" s="108"/>
      <c r="F519" s="108"/>
      <c r="G519" s="108"/>
      <c r="H519" s="108"/>
      <c r="I519" s="108"/>
      <c r="J519" s="108"/>
      <c r="K519" s="75"/>
      <c r="L519" s="75"/>
      <c r="M519" s="75"/>
      <c r="N519" s="75"/>
    </row>
    <row r="520" s="3" customFormat="1" spans="1:14">
      <c r="A520" s="108"/>
      <c r="B520" s="75"/>
      <c r="C520" s="75"/>
      <c r="D520" s="108"/>
      <c r="E520" s="108"/>
      <c r="F520" s="108"/>
      <c r="G520" s="108"/>
      <c r="H520" s="108"/>
      <c r="I520" s="108"/>
      <c r="J520" s="108"/>
      <c r="K520" s="75"/>
      <c r="L520" s="75"/>
      <c r="M520" s="75"/>
      <c r="N520" s="75"/>
    </row>
  </sheetData>
  <mergeCells count="96">
    <mergeCell ref="A1:J1"/>
    <mergeCell ref="A2:J2"/>
    <mergeCell ref="D3:I3"/>
    <mergeCell ref="J3:M3"/>
    <mergeCell ref="A11:J11"/>
    <mergeCell ref="A12:J12"/>
    <mergeCell ref="D13:I13"/>
    <mergeCell ref="J13:M13"/>
    <mergeCell ref="A70:J70"/>
    <mergeCell ref="A71:J71"/>
    <mergeCell ref="D72:I72"/>
    <mergeCell ref="J72:M72"/>
    <mergeCell ref="A80:J80"/>
    <mergeCell ref="A81:J81"/>
    <mergeCell ref="D82:I82"/>
    <mergeCell ref="J82:M82"/>
    <mergeCell ref="A90:J90"/>
    <mergeCell ref="A91:J91"/>
    <mergeCell ref="D92:I92"/>
    <mergeCell ref="J92:M92"/>
    <mergeCell ref="A100:J100"/>
    <mergeCell ref="A101:J101"/>
    <mergeCell ref="D102:I102"/>
    <mergeCell ref="J102:M102"/>
    <mergeCell ref="A111:J111"/>
    <mergeCell ref="A112:J112"/>
    <mergeCell ref="D113:I113"/>
    <mergeCell ref="J113:M113"/>
    <mergeCell ref="A127:J127"/>
    <mergeCell ref="A128:J128"/>
    <mergeCell ref="D129:I129"/>
    <mergeCell ref="J129:M129"/>
    <mergeCell ref="A245:J245"/>
    <mergeCell ref="A246:J246"/>
    <mergeCell ref="D247:I247"/>
    <mergeCell ref="J247:M247"/>
    <mergeCell ref="A305:J305"/>
    <mergeCell ref="A306:J306"/>
    <mergeCell ref="D307:I307"/>
    <mergeCell ref="J307:M307"/>
    <mergeCell ref="A315:J315"/>
    <mergeCell ref="A316:J316"/>
    <mergeCell ref="D317:I317"/>
    <mergeCell ref="J317:M317"/>
    <mergeCell ref="A336:J336"/>
    <mergeCell ref="A337:J337"/>
    <mergeCell ref="D338:I338"/>
    <mergeCell ref="J338:M338"/>
    <mergeCell ref="A3:A4"/>
    <mergeCell ref="A13:A14"/>
    <mergeCell ref="A72:A73"/>
    <mergeCell ref="A82:A83"/>
    <mergeCell ref="A92:A93"/>
    <mergeCell ref="A102:A103"/>
    <mergeCell ref="A113:A114"/>
    <mergeCell ref="A129:A130"/>
    <mergeCell ref="A247:A248"/>
    <mergeCell ref="A307:A308"/>
    <mergeCell ref="A317:A318"/>
    <mergeCell ref="A338:A339"/>
    <mergeCell ref="B3:B4"/>
    <mergeCell ref="B13:B14"/>
    <mergeCell ref="B72:B73"/>
    <mergeCell ref="B82:B83"/>
    <mergeCell ref="B92:B93"/>
    <mergeCell ref="B102:B103"/>
    <mergeCell ref="B113:B114"/>
    <mergeCell ref="B129:B130"/>
    <mergeCell ref="B247:B248"/>
    <mergeCell ref="B307:B308"/>
    <mergeCell ref="B317:B318"/>
    <mergeCell ref="B338:B339"/>
    <mergeCell ref="C3:C4"/>
    <mergeCell ref="C13:C14"/>
    <mergeCell ref="C72:C73"/>
    <mergeCell ref="C82:C83"/>
    <mergeCell ref="C92:C93"/>
    <mergeCell ref="C102:C103"/>
    <mergeCell ref="C113:C114"/>
    <mergeCell ref="C129:C130"/>
    <mergeCell ref="C247:C248"/>
    <mergeCell ref="C307:C308"/>
    <mergeCell ref="C317:C318"/>
    <mergeCell ref="C338:C339"/>
    <mergeCell ref="N3:N4"/>
    <mergeCell ref="N13:N14"/>
    <mergeCell ref="N72:N73"/>
    <mergeCell ref="N82:N83"/>
    <mergeCell ref="N92:N93"/>
    <mergeCell ref="N102:N103"/>
    <mergeCell ref="N113:N114"/>
    <mergeCell ref="N129:N130"/>
    <mergeCell ref="N247:N248"/>
    <mergeCell ref="N307:N308"/>
    <mergeCell ref="N317:N318"/>
    <mergeCell ref="N338:N339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tabSelected="1" topLeftCell="A49" workbookViewId="0">
      <selection activeCell="N66" sqref="N66"/>
    </sheetView>
  </sheetViews>
  <sheetFormatPr defaultColWidth="9" defaultRowHeight="14.25"/>
  <cols>
    <col min="1" max="1" width="3.375" style="4" customWidth="1"/>
    <col min="2" max="2" width="9.875" style="4" customWidth="1"/>
    <col min="3" max="3" width="7.875" style="3" customWidth="1"/>
    <col min="4" max="4" width="12.125" style="4"/>
    <col min="5" max="5" width="11.125" style="4"/>
    <col min="6" max="7" width="9.375" style="4" customWidth="1"/>
    <col min="8" max="9" width="9.125" style="4"/>
    <col min="10" max="10" width="11.875" style="4"/>
    <col min="11" max="12" width="9.375" style="4" customWidth="1"/>
    <col min="13" max="13" width="10.75" style="4"/>
    <col min="14" max="14" width="12" style="4" customWidth="1"/>
    <col min="15" max="16384" width="9" style="4"/>
  </cols>
  <sheetData>
    <row r="1" s="1" customFormat="1" ht="18.75" hidden="1" spans="1:14">
      <c r="A1" s="5" t="s">
        <v>439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18.75" hidden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9.5" hidden="1" spans="1:14">
      <c r="A3" s="5" t="s">
        <v>133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ht="15.75" customHeight="1" spans="1:14">
      <c r="A4" s="6"/>
      <c r="B4" s="7" t="s">
        <v>2</v>
      </c>
      <c r="C4" s="6" t="s">
        <v>3</v>
      </c>
      <c r="D4" s="8" t="s">
        <v>4</v>
      </c>
      <c r="E4" s="9"/>
      <c r="F4" s="9"/>
      <c r="G4" s="9"/>
      <c r="H4" s="9"/>
      <c r="I4" s="54"/>
      <c r="J4" s="8" t="s">
        <v>5</v>
      </c>
      <c r="K4" s="9"/>
      <c r="L4" s="9"/>
      <c r="M4" s="54"/>
      <c r="N4" s="6" t="s">
        <v>6</v>
      </c>
    </row>
    <row r="5" s="2" customFormat="1" ht="15" spans="1:14">
      <c r="A5" s="10"/>
      <c r="B5" s="11"/>
      <c r="C5" s="10"/>
      <c r="D5" s="12" t="s">
        <v>7</v>
      </c>
      <c r="E5" s="13" t="s">
        <v>8</v>
      </c>
      <c r="F5" s="14" t="s">
        <v>9</v>
      </c>
      <c r="G5" s="14" t="s">
        <v>10</v>
      </c>
      <c r="H5" s="13" t="s">
        <v>11</v>
      </c>
      <c r="I5" s="55" t="s">
        <v>12</v>
      </c>
      <c r="J5" s="12" t="s">
        <v>13</v>
      </c>
      <c r="K5" s="14" t="s">
        <v>14</v>
      </c>
      <c r="L5" s="14" t="s">
        <v>15</v>
      </c>
      <c r="M5" s="55" t="s">
        <v>16</v>
      </c>
      <c r="N5" s="10"/>
    </row>
    <row r="6" s="3" customFormat="1" ht="15" spans="1:14">
      <c r="A6" s="15">
        <v>1</v>
      </c>
      <c r="B6" s="16">
        <v>2005</v>
      </c>
      <c r="C6" s="17" t="s">
        <v>440</v>
      </c>
      <c r="D6" s="18">
        <v>0</v>
      </c>
      <c r="E6" s="19">
        <v>2205.7</v>
      </c>
      <c r="F6" s="19"/>
      <c r="G6" s="19"/>
      <c r="H6" s="19">
        <v>0</v>
      </c>
      <c r="I6" s="56">
        <v>0</v>
      </c>
      <c r="J6" s="18">
        <v>0</v>
      </c>
      <c r="K6" s="19"/>
      <c r="L6" s="19"/>
      <c r="M6" s="57">
        <v>628</v>
      </c>
      <c r="N6" s="58">
        <f>SUM(D6:I6)-J6-M6</f>
        <v>1577.7</v>
      </c>
    </row>
    <row r="7" s="3" customFormat="1" ht="15" spans="1:14">
      <c r="A7" s="20">
        <f>A6+1</f>
        <v>2</v>
      </c>
      <c r="B7" s="21">
        <v>2006</v>
      </c>
      <c r="C7" s="22" t="s">
        <v>440</v>
      </c>
      <c r="D7" s="23">
        <v>75821</v>
      </c>
      <c r="E7" s="24">
        <v>17450.5</v>
      </c>
      <c r="F7" s="24"/>
      <c r="G7" s="24"/>
      <c r="H7" s="24">
        <v>108.59</v>
      </c>
      <c r="I7" s="59">
        <v>36.76</v>
      </c>
      <c r="J7" s="23">
        <v>45218</v>
      </c>
      <c r="K7" s="24"/>
      <c r="L7" s="24"/>
      <c r="M7" s="60">
        <v>5175.7</v>
      </c>
      <c r="N7" s="61">
        <f>N6+SUM(D7:I7)-SUM(J7:M7)</f>
        <v>44600.85</v>
      </c>
    </row>
    <row r="8" s="3" customFormat="1" spans="1:14">
      <c r="A8" s="25">
        <v>3</v>
      </c>
      <c r="B8" s="26" t="s">
        <v>441</v>
      </c>
      <c r="C8" s="27" t="s">
        <v>440</v>
      </c>
      <c r="D8" s="28">
        <v>158515</v>
      </c>
      <c r="E8" s="29">
        <v>23407.8</v>
      </c>
      <c r="F8" s="29">
        <v>0</v>
      </c>
      <c r="G8" s="29">
        <v>0</v>
      </c>
      <c r="H8" s="29">
        <v>367.06</v>
      </c>
      <c r="I8" s="62">
        <v>440.22</v>
      </c>
      <c r="J8" s="41">
        <v>144190</v>
      </c>
      <c r="K8" s="29">
        <v>0</v>
      </c>
      <c r="L8" s="29">
        <v>0</v>
      </c>
      <c r="M8" s="62">
        <v>7562.89</v>
      </c>
      <c r="N8" s="63">
        <f>N7+SUM(D10:I10)-SUM(J10:M10)</f>
        <v>102447.22</v>
      </c>
    </row>
    <row r="9" s="3" customFormat="1" ht="15" spans="1:14">
      <c r="A9" s="30"/>
      <c r="B9" s="31" t="s">
        <v>442</v>
      </c>
      <c r="C9" s="32" t="s">
        <v>443</v>
      </c>
      <c r="D9" s="33">
        <v>26518</v>
      </c>
      <c r="E9" s="34">
        <v>9289</v>
      </c>
      <c r="F9" s="34">
        <v>0</v>
      </c>
      <c r="G9" s="34">
        <v>0</v>
      </c>
      <c r="H9" s="34">
        <v>82.35</v>
      </c>
      <c r="I9" s="64">
        <v>20.83</v>
      </c>
      <c r="J9" s="42">
        <v>3300</v>
      </c>
      <c r="K9" s="34">
        <v>0</v>
      </c>
      <c r="L9" s="34">
        <v>0</v>
      </c>
      <c r="M9" s="64">
        <v>5741</v>
      </c>
      <c r="N9" s="65"/>
    </row>
    <row r="10" s="1" customFormat="1" ht="30" customHeight="1" spans="1:14">
      <c r="A10" s="35"/>
      <c r="B10" s="36" t="s">
        <v>444</v>
      </c>
      <c r="C10" s="37"/>
      <c r="D10" s="38">
        <f t="shared" ref="D10:M10" si="0">D9+D8</f>
        <v>185033</v>
      </c>
      <c r="E10" s="39">
        <f t="shared" si="0"/>
        <v>32696.8</v>
      </c>
      <c r="F10" s="39">
        <f t="shared" si="0"/>
        <v>0</v>
      </c>
      <c r="G10" s="39">
        <f t="shared" si="0"/>
        <v>0</v>
      </c>
      <c r="H10" s="39">
        <f t="shared" si="0"/>
        <v>449.41</v>
      </c>
      <c r="I10" s="66">
        <f t="shared" si="0"/>
        <v>461.05</v>
      </c>
      <c r="J10" s="44">
        <f t="shared" si="0"/>
        <v>147490</v>
      </c>
      <c r="K10" s="39">
        <f t="shared" si="0"/>
        <v>0</v>
      </c>
      <c r="L10" s="39">
        <f t="shared" si="0"/>
        <v>0</v>
      </c>
      <c r="M10" s="66">
        <f t="shared" si="0"/>
        <v>13303.89</v>
      </c>
      <c r="N10" s="67"/>
    </row>
    <row r="11" s="3" customFormat="1" spans="1:14">
      <c r="A11" s="25">
        <v>4</v>
      </c>
      <c r="B11" s="26" t="s">
        <v>445</v>
      </c>
      <c r="C11" s="40" t="s">
        <v>440</v>
      </c>
      <c r="D11" s="41">
        <v>85685</v>
      </c>
      <c r="E11" s="29">
        <v>1978</v>
      </c>
      <c r="F11" s="29">
        <v>0</v>
      </c>
      <c r="G11" s="29">
        <v>0</v>
      </c>
      <c r="H11" s="29">
        <v>218.12</v>
      </c>
      <c r="I11" s="62">
        <v>310.24</v>
      </c>
      <c r="J11" s="41">
        <v>135130</v>
      </c>
      <c r="K11" s="29">
        <v>0</v>
      </c>
      <c r="L11" s="29">
        <v>0</v>
      </c>
      <c r="M11" s="62">
        <v>142.07</v>
      </c>
      <c r="N11" s="63">
        <f>N8+SUM(D13:I13)-SUM(J13:M13)</f>
        <v>90746.34</v>
      </c>
    </row>
    <row r="12" s="3" customFormat="1" ht="15" spans="1:14">
      <c r="A12" s="30"/>
      <c r="B12" s="31" t="s">
        <v>445</v>
      </c>
      <c r="C12" s="40" t="s">
        <v>443</v>
      </c>
      <c r="D12" s="42">
        <v>43125</v>
      </c>
      <c r="E12" s="34">
        <v>55287.57</v>
      </c>
      <c r="F12" s="34">
        <v>0</v>
      </c>
      <c r="G12" s="34">
        <v>0</v>
      </c>
      <c r="H12" s="34">
        <v>250.79</v>
      </c>
      <c r="I12" s="64">
        <v>134.47</v>
      </c>
      <c r="J12" s="42">
        <v>27200</v>
      </c>
      <c r="K12" s="34">
        <v>0</v>
      </c>
      <c r="L12" s="34">
        <v>0</v>
      </c>
      <c r="M12" s="64">
        <v>36218</v>
      </c>
      <c r="N12" s="65"/>
    </row>
    <row r="13" s="1" customFormat="1" ht="30" customHeight="1" spans="1:14">
      <c r="A13" s="35"/>
      <c r="B13" s="36" t="s">
        <v>444</v>
      </c>
      <c r="C13" s="43"/>
      <c r="D13" s="44">
        <f t="shared" ref="D13:M13" si="1">D12+D11</f>
        <v>128810</v>
      </c>
      <c r="E13" s="39">
        <f t="shared" si="1"/>
        <v>57265.57</v>
      </c>
      <c r="F13" s="39">
        <f t="shared" si="1"/>
        <v>0</v>
      </c>
      <c r="G13" s="39">
        <f t="shared" si="1"/>
        <v>0</v>
      </c>
      <c r="H13" s="39">
        <f t="shared" si="1"/>
        <v>468.91</v>
      </c>
      <c r="I13" s="66">
        <f t="shared" si="1"/>
        <v>444.71</v>
      </c>
      <c r="J13" s="44">
        <f t="shared" si="1"/>
        <v>162330</v>
      </c>
      <c r="K13" s="39">
        <f t="shared" si="1"/>
        <v>0</v>
      </c>
      <c r="L13" s="39">
        <f t="shared" si="1"/>
        <v>0</v>
      </c>
      <c r="M13" s="66">
        <f t="shared" si="1"/>
        <v>36360.07</v>
      </c>
      <c r="N13" s="67"/>
    </row>
    <row r="14" s="3" customFormat="1" spans="1:14">
      <c r="A14" s="25">
        <v>5</v>
      </c>
      <c r="B14" s="26" t="s">
        <v>446</v>
      </c>
      <c r="C14" s="40" t="s">
        <v>440</v>
      </c>
      <c r="D14" s="41">
        <v>43000</v>
      </c>
      <c r="E14" s="29">
        <v>0</v>
      </c>
      <c r="F14" s="29">
        <v>0</v>
      </c>
      <c r="G14" s="29">
        <v>0</v>
      </c>
      <c r="H14" s="29">
        <v>53.19</v>
      </c>
      <c r="I14" s="62">
        <v>101.06</v>
      </c>
      <c r="J14" s="41">
        <v>57450</v>
      </c>
      <c r="K14" s="29">
        <v>0</v>
      </c>
      <c r="L14" s="29">
        <v>0</v>
      </c>
      <c r="M14" s="68">
        <v>2879</v>
      </c>
      <c r="N14" s="63">
        <f>N11+SUM(D16:I16)-SUM(J16:M16)</f>
        <v>81897.08</v>
      </c>
    </row>
    <row r="15" s="3" customFormat="1" ht="15" spans="1:14">
      <c r="A15" s="30"/>
      <c r="B15" s="31" t="s">
        <v>447</v>
      </c>
      <c r="C15" s="40" t="s">
        <v>443</v>
      </c>
      <c r="D15" s="42">
        <v>67870</v>
      </c>
      <c r="E15" s="34">
        <v>8731</v>
      </c>
      <c r="F15" s="34">
        <v>0</v>
      </c>
      <c r="G15" s="34">
        <v>0</v>
      </c>
      <c r="H15" s="34">
        <v>150.65</v>
      </c>
      <c r="I15" s="64">
        <v>133.84</v>
      </c>
      <c r="J15" s="42">
        <v>66000</v>
      </c>
      <c r="K15" s="34">
        <v>0</v>
      </c>
      <c r="L15" s="34">
        <v>0</v>
      </c>
      <c r="M15" s="69">
        <v>2560</v>
      </c>
      <c r="N15" s="65"/>
    </row>
    <row r="16" s="1" customFormat="1" ht="30" customHeight="1" spans="1:14">
      <c r="A16" s="35"/>
      <c r="B16" s="36" t="s">
        <v>444</v>
      </c>
      <c r="C16" s="43"/>
      <c r="D16" s="44">
        <f t="shared" ref="D16:M16" si="2">D14+D15</f>
        <v>110870</v>
      </c>
      <c r="E16" s="39">
        <f t="shared" si="2"/>
        <v>8731</v>
      </c>
      <c r="F16" s="39">
        <f t="shared" si="2"/>
        <v>0</v>
      </c>
      <c r="G16" s="39">
        <f t="shared" si="2"/>
        <v>0</v>
      </c>
      <c r="H16" s="39">
        <f t="shared" si="2"/>
        <v>203.84</v>
      </c>
      <c r="I16" s="66">
        <f t="shared" si="2"/>
        <v>234.9</v>
      </c>
      <c r="J16" s="44">
        <f t="shared" si="2"/>
        <v>123450</v>
      </c>
      <c r="K16" s="39">
        <f t="shared" si="2"/>
        <v>0</v>
      </c>
      <c r="L16" s="39">
        <f t="shared" si="2"/>
        <v>0</v>
      </c>
      <c r="M16" s="70">
        <f t="shared" si="2"/>
        <v>5439</v>
      </c>
      <c r="N16" s="67"/>
    </row>
    <row r="17" s="3" customFormat="1" spans="1:14">
      <c r="A17" s="25">
        <v>6</v>
      </c>
      <c r="B17" s="26" t="s">
        <v>448</v>
      </c>
      <c r="C17" s="40" t="s">
        <v>440</v>
      </c>
      <c r="D17" s="41">
        <v>74000</v>
      </c>
      <c r="E17" s="29">
        <v>5000</v>
      </c>
      <c r="F17" s="29">
        <v>0</v>
      </c>
      <c r="G17" s="29">
        <v>0</v>
      </c>
      <c r="H17" s="29">
        <v>52.11</v>
      </c>
      <c r="I17" s="62">
        <v>43.82</v>
      </c>
      <c r="J17" s="41">
        <v>47400</v>
      </c>
      <c r="K17" s="29">
        <v>0</v>
      </c>
      <c r="L17" s="29">
        <v>0</v>
      </c>
      <c r="M17" s="68">
        <v>226</v>
      </c>
      <c r="N17" s="63">
        <f>N14+SUM(D19:I19)-SUM(J19:M19)</f>
        <v>74413.32</v>
      </c>
    </row>
    <row r="18" s="3" customFormat="1" ht="15" spans="1:14">
      <c r="A18" s="30"/>
      <c r="B18" s="31" t="s">
        <v>448</v>
      </c>
      <c r="C18" s="40" t="s">
        <v>443</v>
      </c>
      <c r="D18" s="42">
        <v>63250</v>
      </c>
      <c r="E18" s="34">
        <v>3150</v>
      </c>
      <c r="F18" s="34">
        <v>0</v>
      </c>
      <c r="G18" s="34">
        <v>0</v>
      </c>
      <c r="H18" s="34">
        <v>144.34</v>
      </c>
      <c r="I18" s="64">
        <v>83.97</v>
      </c>
      <c r="J18" s="42">
        <v>103050</v>
      </c>
      <c r="K18" s="34">
        <v>0</v>
      </c>
      <c r="L18" s="34">
        <v>0</v>
      </c>
      <c r="M18" s="69">
        <v>2532</v>
      </c>
      <c r="N18" s="65"/>
    </row>
    <row r="19" s="1" customFormat="1" ht="30" customHeight="1" spans="1:14">
      <c r="A19" s="35"/>
      <c r="B19" s="36" t="s">
        <v>444</v>
      </c>
      <c r="C19" s="43"/>
      <c r="D19" s="45">
        <f t="shared" ref="D19:M19" si="3">D18+D17</f>
        <v>137250</v>
      </c>
      <c r="E19" s="46">
        <f t="shared" si="3"/>
        <v>8150</v>
      </c>
      <c r="F19" s="46">
        <f t="shared" si="3"/>
        <v>0</v>
      </c>
      <c r="G19" s="46">
        <f t="shared" si="3"/>
        <v>0</v>
      </c>
      <c r="H19" s="46">
        <f t="shared" si="3"/>
        <v>196.45</v>
      </c>
      <c r="I19" s="71">
        <f t="shared" si="3"/>
        <v>127.79</v>
      </c>
      <c r="J19" s="45">
        <f t="shared" si="3"/>
        <v>150450</v>
      </c>
      <c r="K19" s="46">
        <f t="shared" si="3"/>
        <v>0</v>
      </c>
      <c r="L19" s="46">
        <f t="shared" si="3"/>
        <v>0</v>
      </c>
      <c r="M19" s="72">
        <f t="shared" si="3"/>
        <v>2758</v>
      </c>
      <c r="N19" s="67"/>
    </row>
    <row r="20" s="3" customFormat="1" spans="1:14">
      <c r="A20" s="25">
        <v>7</v>
      </c>
      <c r="B20" s="26" t="s">
        <v>449</v>
      </c>
      <c r="C20" s="40" t="s">
        <v>440</v>
      </c>
      <c r="D20" s="41">
        <v>13760</v>
      </c>
      <c r="E20" s="29">
        <v>22897</v>
      </c>
      <c r="F20" s="29">
        <v>0</v>
      </c>
      <c r="G20" s="29">
        <v>6749.5</v>
      </c>
      <c r="H20" s="29">
        <v>107.94</v>
      </c>
      <c r="I20" s="62">
        <v>113.66</v>
      </c>
      <c r="J20" s="41">
        <v>11500</v>
      </c>
      <c r="K20" s="29">
        <v>0</v>
      </c>
      <c r="L20" s="29">
        <v>5432.5</v>
      </c>
      <c r="M20" s="68">
        <v>10853.5</v>
      </c>
      <c r="N20" s="63">
        <f>N17+SUM(D22:I22)-SUM(J22:M22)</f>
        <v>85156.92</v>
      </c>
    </row>
    <row r="21" s="3" customFormat="1" ht="15" spans="1:14">
      <c r="A21" s="30"/>
      <c r="B21" s="31" t="s">
        <v>449</v>
      </c>
      <c r="C21" s="40" t="s">
        <v>443</v>
      </c>
      <c r="D21" s="42">
        <v>108200</v>
      </c>
      <c r="E21" s="34">
        <v>5930</v>
      </c>
      <c r="F21" s="34">
        <v>3000</v>
      </c>
      <c r="G21" s="34">
        <v>1900</v>
      </c>
      <c r="H21" s="34">
        <v>299.44</v>
      </c>
      <c r="I21" s="64">
        <v>43.26</v>
      </c>
      <c r="J21" s="42">
        <v>108700</v>
      </c>
      <c r="K21" s="34">
        <v>3000</v>
      </c>
      <c r="L21" s="34">
        <v>3668.2</v>
      </c>
      <c r="M21" s="69">
        <v>9103</v>
      </c>
      <c r="N21" s="65"/>
    </row>
    <row r="22" s="1" customFormat="1" ht="30" customHeight="1" spans="1:14">
      <c r="A22" s="35"/>
      <c r="B22" s="36" t="s">
        <v>444</v>
      </c>
      <c r="C22" s="43"/>
      <c r="D22" s="44">
        <f t="shared" ref="D22:M22" si="4">D21+D20</f>
        <v>121960</v>
      </c>
      <c r="E22" s="39">
        <f t="shared" si="4"/>
        <v>28827</v>
      </c>
      <c r="F22" s="39">
        <f t="shared" si="4"/>
        <v>3000</v>
      </c>
      <c r="G22" s="39">
        <f t="shared" si="4"/>
        <v>8649.5</v>
      </c>
      <c r="H22" s="39">
        <f t="shared" si="4"/>
        <v>407.38</v>
      </c>
      <c r="I22" s="66">
        <f t="shared" si="4"/>
        <v>156.92</v>
      </c>
      <c r="J22" s="44">
        <f t="shared" si="4"/>
        <v>120200</v>
      </c>
      <c r="K22" s="39">
        <f t="shared" si="4"/>
        <v>3000</v>
      </c>
      <c r="L22" s="39">
        <f t="shared" si="4"/>
        <v>9100.7</v>
      </c>
      <c r="M22" s="70">
        <f t="shared" si="4"/>
        <v>19956.5</v>
      </c>
      <c r="N22" s="67"/>
    </row>
    <row r="23" s="3" customFormat="1" spans="1:14">
      <c r="A23" s="25">
        <v>8</v>
      </c>
      <c r="B23" s="26" t="s">
        <v>450</v>
      </c>
      <c r="C23" s="40" t="s">
        <v>440</v>
      </c>
      <c r="D23" s="41">
        <v>103500</v>
      </c>
      <c r="E23" s="29">
        <v>100</v>
      </c>
      <c r="F23" s="29">
        <v>0</v>
      </c>
      <c r="G23" s="29">
        <v>2000</v>
      </c>
      <c r="H23" s="29">
        <v>80.52</v>
      </c>
      <c r="I23" s="62">
        <v>21.43</v>
      </c>
      <c r="J23" s="41">
        <v>119900</v>
      </c>
      <c r="K23" s="29">
        <v>0</v>
      </c>
      <c r="L23" s="29">
        <v>400</v>
      </c>
      <c r="M23" s="68">
        <v>254</v>
      </c>
      <c r="N23" s="63">
        <f>N20+SUM(D25:I25)-SUM(J25:M25)</f>
        <v>87686.34</v>
      </c>
    </row>
    <row r="24" s="3" customFormat="1" ht="15" spans="1:14">
      <c r="A24" s="30"/>
      <c r="B24" s="31" t="s">
        <v>450</v>
      </c>
      <c r="C24" s="40" t="s">
        <v>443</v>
      </c>
      <c r="D24" s="42">
        <v>19100</v>
      </c>
      <c r="E24" s="34">
        <v>2300</v>
      </c>
      <c r="F24" s="34">
        <v>3000</v>
      </c>
      <c r="G24" s="34">
        <v>3000</v>
      </c>
      <c r="H24" s="34">
        <v>101.89</v>
      </c>
      <c r="I24" s="64">
        <v>24.58</v>
      </c>
      <c r="J24" s="42">
        <v>5100</v>
      </c>
      <c r="K24" s="34">
        <v>0</v>
      </c>
      <c r="L24" s="34">
        <v>5000</v>
      </c>
      <c r="M24" s="69">
        <v>45</v>
      </c>
      <c r="N24" s="65"/>
    </row>
    <row r="25" s="1" customFormat="1" ht="30" customHeight="1" spans="1:14">
      <c r="A25" s="35"/>
      <c r="B25" s="36" t="s">
        <v>444</v>
      </c>
      <c r="C25" s="43"/>
      <c r="D25" s="44">
        <f t="shared" ref="D25:M25" si="5">D24+D23</f>
        <v>122600</v>
      </c>
      <c r="E25" s="39">
        <f t="shared" si="5"/>
        <v>2400</v>
      </c>
      <c r="F25" s="39">
        <f t="shared" si="5"/>
        <v>3000</v>
      </c>
      <c r="G25" s="39">
        <f t="shared" si="5"/>
        <v>5000</v>
      </c>
      <c r="H25" s="39">
        <f t="shared" si="5"/>
        <v>182.41</v>
      </c>
      <c r="I25" s="66">
        <f t="shared" si="5"/>
        <v>46.01</v>
      </c>
      <c r="J25" s="44">
        <f t="shared" si="5"/>
        <v>125000</v>
      </c>
      <c r="K25" s="39">
        <f t="shared" si="5"/>
        <v>0</v>
      </c>
      <c r="L25" s="39">
        <f t="shared" si="5"/>
        <v>5400</v>
      </c>
      <c r="M25" s="70">
        <f t="shared" si="5"/>
        <v>299</v>
      </c>
      <c r="N25" s="67"/>
    </row>
    <row r="26" s="3" customFormat="1" spans="1:14">
      <c r="A26" s="25">
        <v>9</v>
      </c>
      <c r="B26" s="26" t="s">
        <v>451</v>
      </c>
      <c r="C26" s="40" t="s">
        <v>440</v>
      </c>
      <c r="D26" s="41">
        <v>199300</v>
      </c>
      <c r="E26" s="29">
        <v>0</v>
      </c>
      <c r="F26" s="29">
        <v>0</v>
      </c>
      <c r="G26" s="29">
        <v>0</v>
      </c>
      <c r="H26" s="29">
        <v>60.48</v>
      </c>
      <c r="I26" s="62">
        <v>25.74</v>
      </c>
      <c r="J26" s="41">
        <v>127550</v>
      </c>
      <c r="K26" s="29">
        <v>3000</v>
      </c>
      <c r="L26" s="29">
        <v>0</v>
      </c>
      <c r="M26" s="68">
        <v>947.5</v>
      </c>
      <c r="N26" s="63">
        <f>N23+SUM(D28:I28)-SUM(J28:M28)</f>
        <v>106508.14</v>
      </c>
    </row>
    <row r="27" s="3" customFormat="1" ht="15" spans="1:14">
      <c r="A27" s="30"/>
      <c r="B27" s="31" t="s">
        <v>451</v>
      </c>
      <c r="C27" s="40" t="s">
        <v>443</v>
      </c>
      <c r="D27" s="42">
        <v>-35200</v>
      </c>
      <c r="E27" s="34">
        <v>0</v>
      </c>
      <c r="F27" s="34">
        <v>3000</v>
      </c>
      <c r="G27" s="34">
        <v>0</v>
      </c>
      <c r="H27" s="34">
        <v>49.09</v>
      </c>
      <c r="I27" s="64">
        <v>37.89</v>
      </c>
      <c r="J27" s="42">
        <v>16900</v>
      </c>
      <c r="K27" s="34">
        <v>0</v>
      </c>
      <c r="L27" s="34">
        <v>0</v>
      </c>
      <c r="M27" s="69">
        <v>53.9</v>
      </c>
      <c r="N27" s="65"/>
    </row>
    <row r="28" s="1" customFormat="1" ht="30" customHeight="1" spans="1:14">
      <c r="A28" s="35"/>
      <c r="B28" s="36" t="s">
        <v>444</v>
      </c>
      <c r="C28" s="43"/>
      <c r="D28" s="44">
        <f t="shared" ref="D28:M28" si="6">D27+D26</f>
        <v>164100</v>
      </c>
      <c r="E28" s="39">
        <f t="shared" si="6"/>
        <v>0</v>
      </c>
      <c r="F28" s="39">
        <f t="shared" si="6"/>
        <v>3000</v>
      </c>
      <c r="G28" s="39">
        <f t="shared" si="6"/>
        <v>0</v>
      </c>
      <c r="H28" s="39">
        <f t="shared" si="6"/>
        <v>109.57</v>
      </c>
      <c r="I28" s="66">
        <f t="shared" si="6"/>
        <v>63.63</v>
      </c>
      <c r="J28" s="44">
        <f t="shared" si="6"/>
        <v>144450</v>
      </c>
      <c r="K28" s="39">
        <f t="shared" si="6"/>
        <v>3000</v>
      </c>
      <c r="L28" s="39">
        <f t="shared" si="6"/>
        <v>0</v>
      </c>
      <c r="M28" s="70">
        <f t="shared" si="6"/>
        <v>1001.4</v>
      </c>
      <c r="N28" s="67"/>
    </row>
    <row r="29" s="3" customFormat="1" ht="15" spans="1:14">
      <c r="A29" s="25">
        <v>10</v>
      </c>
      <c r="B29" s="26" t="s">
        <v>452</v>
      </c>
      <c r="C29" s="40" t="s">
        <v>440</v>
      </c>
      <c r="D29" s="41">
        <v>18900</v>
      </c>
      <c r="E29" s="29">
        <v>0</v>
      </c>
      <c r="F29" s="29">
        <v>0</v>
      </c>
      <c r="G29" s="29">
        <v>0</v>
      </c>
      <c r="H29" s="29">
        <v>958.48</v>
      </c>
      <c r="I29" s="62">
        <v>77.93</v>
      </c>
      <c r="J29" s="41">
        <v>42400</v>
      </c>
      <c r="K29" s="29">
        <v>0</v>
      </c>
      <c r="L29" s="29">
        <v>0</v>
      </c>
      <c r="M29" s="68">
        <v>26</v>
      </c>
      <c r="N29" s="63">
        <f>N26+SUM(D32:I32)-SUM(J32:M32)</f>
        <v>148398.61</v>
      </c>
    </row>
    <row r="30" s="3" customFormat="1" ht="15" spans="1:14">
      <c r="A30" s="47"/>
      <c r="B30" s="26" t="s">
        <v>452</v>
      </c>
      <c r="C30" s="40" t="s">
        <v>443</v>
      </c>
      <c r="D30" s="42">
        <v>127100</v>
      </c>
      <c r="E30" s="34">
        <v>10000</v>
      </c>
      <c r="F30" s="34">
        <v>0</v>
      </c>
      <c r="G30" s="34">
        <v>0</v>
      </c>
      <c r="H30" s="34">
        <v>25.21</v>
      </c>
      <c r="I30" s="64">
        <v>56.78</v>
      </c>
      <c r="J30" s="42">
        <v>110500</v>
      </c>
      <c r="K30" s="34">
        <v>0</v>
      </c>
      <c r="L30" s="34">
        <v>0</v>
      </c>
      <c r="M30" s="69">
        <v>2162</v>
      </c>
      <c r="N30" s="65"/>
    </row>
    <row r="31" s="3" customFormat="1" ht="15" spans="1:14">
      <c r="A31" s="30"/>
      <c r="B31" s="26" t="s">
        <v>452</v>
      </c>
      <c r="C31" s="40" t="s">
        <v>453</v>
      </c>
      <c r="D31" s="42">
        <v>73150</v>
      </c>
      <c r="E31" s="34">
        <v>8.91</v>
      </c>
      <c r="F31" s="34">
        <v>0</v>
      </c>
      <c r="G31" s="34">
        <v>0</v>
      </c>
      <c r="H31" s="34">
        <v>0</v>
      </c>
      <c r="I31" s="64">
        <v>25.16</v>
      </c>
      <c r="J31" s="42">
        <v>32250</v>
      </c>
      <c r="K31" s="34">
        <v>0</v>
      </c>
      <c r="L31" s="34">
        <v>0</v>
      </c>
      <c r="M31" s="69">
        <v>1074</v>
      </c>
      <c r="N31" s="65"/>
    </row>
    <row r="32" s="1" customFormat="1" ht="30" customHeight="1" spans="1:14">
      <c r="A32" s="35"/>
      <c r="B32" s="36" t="s">
        <v>454</v>
      </c>
      <c r="C32" s="43"/>
      <c r="D32" s="44">
        <f t="shared" ref="D32:M32" si="7">D31+D29+D30</f>
        <v>219150</v>
      </c>
      <c r="E32" s="39">
        <f t="shared" si="7"/>
        <v>10008.91</v>
      </c>
      <c r="F32" s="39">
        <f t="shared" si="7"/>
        <v>0</v>
      </c>
      <c r="G32" s="39">
        <f t="shared" si="7"/>
        <v>0</v>
      </c>
      <c r="H32" s="39">
        <f t="shared" si="7"/>
        <v>983.69</v>
      </c>
      <c r="I32" s="66">
        <f t="shared" si="7"/>
        <v>159.87</v>
      </c>
      <c r="J32" s="44">
        <f t="shared" si="7"/>
        <v>185150</v>
      </c>
      <c r="K32" s="39">
        <f t="shared" si="7"/>
        <v>0</v>
      </c>
      <c r="L32" s="39">
        <f t="shared" si="7"/>
        <v>0</v>
      </c>
      <c r="M32" s="70">
        <f t="shared" si="7"/>
        <v>3262</v>
      </c>
      <c r="N32" s="67"/>
    </row>
    <row r="33" s="3" customFormat="1" ht="15" spans="1:14">
      <c r="A33" s="25">
        <v>11</v>
      </c>
      <c r="B33" s="26" t="s">
        <v>455</v>
      </c>
      <c r="C33" s="40" t="s">
        <v>440</v>
      </c>
      <c r="D33" s="41">
        <v>41800</v>
      </c>
      <c r="E33" s="29">
        <v>0</v>
      </c>
      <c r="F33" s="29">
        <v>0</v>
      </c>
      <c r="G33" s="29">
        <v>0</v>
      </c>
      <c r="H33" s="29">
        <v>34.16</v>
      </c>
      <c r="I33" s="62">
        <v>56.79</v>
      </c>
      <c r="J33" s="41">
        <v>54500</v>
      </c>
      <c r="K33" s="29">
        <v>0</v>
      </c>
      <c r="L33" s="29">
        <v>0</v>
      </c>
      <c r="M33" s="68">
        <v>84</v>
      </c>
      <c r="N33" s="63">
        <f>N29+SUM(D36:I36)-SUM(J36:M36)</f>
        <v>161757.53</v>
      </c>
    </row>
    <row r="34" s="3" customFormat="1" ht="15" spans="1:14">
      <c r="A34" s="47"/>
      <c r="B34" s="26" t="s">
        <v>455</v>
      </c>
      <c r="C34" s="40" t="s">
        <v>443</v>
      </c>
      <c r="D34" s="42">
        <v>84400</v>
      </c>
      <c r="E34" s="34">
        <v>9200</v>
      </c>
      <c r="F34" s="34">
        <v>0</v>
      </c>
      <c r="G34" s="34">
        <v>0</v>
      </c>
      <c r="H34" s="34">
        <v>33.09</v>
      </c>
      <c r="I34" s="64">
        <v>69.26</v>
      </c>
      <c r="J34" s="42">
        <v>90700</v>
      </c>
      <c r="K34" s="34">
        <v>0</v>
      </c>
      <c r="L34" s="34">
        <v>0</v>
      </c>
      <c r="M34" s="69">
        <v>39</v>
      </c>
      <c r="N34" s="65"/>
    </row>
    <row r="35" s="3" customFormat="1" ht="15" spans="1:14">
      <c r="A35" s="30"/>
      <c r="B35" s="26" t="s">
        <v>455</v>
      </c>
      <c r="C35" s="40" t="s">
        <v>453</v>
      </c>
      <c r="D35" s="42">
        <v>81199</v>
      </c>
      <c r="E35" s="34">
        <v>7300</v>
      </c>
      <c r="F35" s="34">
        <v>0</v>
      </c>
      <c r="G35" s="34">
        <v>0</v>
      </c>
      <c r="H35" s="34">
        <v>0</v>
      </c>
      <c r="I35" s="64">
        <v>90.5</v>
      </c>
      <c r="J35" s="42">
        <v>65500</v>
      </c>
      <c r="K35" s="34">
        <v>0</v>
      </c>
      <c r="L35" s="34">
        <v>0</v>
      </c>
      <c r="M35" s="69">
        <v>0.88</v>
      </c>
      <c r="N35" s="65"/>
    </row>
    <row r="36" s="1" customFormat="1" ht="30" customHeight="1" spans="1:14">
      <c r="A36" s="35"/>
      <c r="B36" s="36" t="s">
        <v>454</v>
      </c>
      <c r="C36" s="43"/>
      <c r="D36" s="44">
        <f t="shared" ref="D36:M36" si="8">D35+D33+D34</f>
        <v>207399</v>
      </c>
      <c r="E36" s="39">
        <f t="shared" si="8"/>
        <v>16500</v>
      </c>
      <c r="F36" s="39">
        <f t="shared" si="8"/>
        <v>0</v>
      </c>
      <c r="G36" s="39">
        <f t="shared" si="8"/>
        <v>0</v>
      </c>
      <c r="H36" s="39">
        <f t="shared" si="8"/>
        <v>67.25</v>
      </c>
      <c r="I36" s="66">
        <f t="shared" si="8"/>
        <v>216.55</v>
      </c>
      <c r="J36" s="44">
        <f t="shared" si="8"/>
        <v>210700</v>
      </c>
      <c r="K36" s="39">
        <f t="shared" si="8"/>
        <v>0</v>
      </c>
      <c r="L36" s="39">
        <f t="shared" si="8"/>
        <v>0</v>
      </c>
      <c r="M36" s="70">
        <f t="shared" si="8"/>
        <v>123.88</v>
      </c>
      <c r="N36" s="67"/>
    </row>
    <row r="37" s="3" customFormat="1" ht="15" spans="1:14">
      <c r="A37" s="25">
        <v>12</v>
      </c>
      <c r="B37" s="26" t="s">
        <v>456</v>
      </c>
      <c r="C37" s="40" t="s">
        <v>440</v>
      </c>
      <c r="D37" s="41">
        <v>30500</v>
      </c>
      <c r="E37" s="29">
        <v>2250</v>
      </c>
      <c r="F37" s="29">
        <v>0</v>
      </c>
      <c r="G37" s="29">
        <v>0</v>
      </c>
      <c r="H37" s="29">
        <v>95.9</v>
      </c>
      <c r="I37" s="62">
        <v>36.16</v>
      </c>
      <c r="J37" s="41">
        <v>0</v>
      </c>
      <c r="K37" s="29">
        <v>0</v>
      </c>
      <c r="L37" s="29">
        <v>0</v>
      </c>
      <c r="M37" s="68">
        <v>24</v>
      </c>
      <c r="N37" s="63">
        <f>N33+SUM(D40:I40)-SUM(J40:M40)</f>
        <v>160591.47</v>
      </c>
    </row>
    <row r="38" s="3" customFormat="1" ht="15" spans="1:14">
      <c r="A38" s="47"/>
      <c r="B38" s="26" t="s">
        <v>456</v>
      </c>
      <c r="C38" s="40" t="s">
        <v>443</v>
      </c>
      <c r="D38" s="42">
        <v>67500</v>
      </c>
      <c r="E38" s="34">
        <v>0</v>
      </c>
      <c r="F38" s="34">
        <v>0</v>
      </c>
      <c r="G38" s="34">
        <v>0</v>
      </c>
      <c r="H38" s="34">
        <v>32.72</v>
      </c>
      <c r="I38" s="64">
        <v>35.52</v>
      </c>
      <c r="J38" s="42">
        <v>35400</v>
      </c>
      <c r="K38" s="34">
        <v>0</v>
      </c>
      <c r="L38" s="34">
        <v>0</v>
      </c>
      <c r="M38" s="69">
        <v>10017.5</v>
      </c>
      <c r="N38" s="65"/>
    </row>
    <row r="39" s="3" customFormat="1" ht="15" spans="1:14">
      <c r="A39" s="30"/>
      <c r="B39" s="26" t="s">
        <v>456</v>
      </c>
      <c r="C39" s="40" t="s">
        <v>453</v>
      </c>
      <c r="D39" s="42">
        <v>135600</v>
      </c>
      <c r="E39" s="34">
        <v>20000</v>
      </c>
      <c r="F39" s="34">
        <v>0</v>
      </c>
      <c r="G39" s="34">
        <v>0</v>
      </c>
      <c r="H39" s="34">
        <v>0</v>
      </c>
      <c r="I39" s="64">
        <v>54.64</v>
      </c>
      <c r="J39" s="42">
        <v>201800</v>
      </c>
      <c r="K39" s="34">
        <v>0</v>
      </c>
      <c r="L39" s="34">
        <v>0</v>
      </c>
      <c r="M39" s="69">
        <v>10029.5</v>
      </c>
      <c r="N39" s="65"/>
    </row>
    <row r="40" s="1" customFormat="1" ht="30" customHeight="1" spans="1:14">
      <c r="A40" s="35"/>
      <c r="B40" s="36" t="s">
        <v>454</v>
      </c>
      <c r="C40" s="43"/>
      <c r="D40" s="44">
        <f t="shared" ref="D40:M40" si="9">D39+D37+D38</f>
        <v>233600</v>
      </c>
      <c r="E40" s="39">
        <f t="shared" si="9"/>
        <v>22250</v>
      </c>
      <c r="F40" s="39">
        <f t="shared" si="9"/>
        <v>0</v>
      </c>
      <c r="G40" s="39">
        <f t="shared" si="9"/>
        <v>0</v>
      </c>
      <c r="H40" s="39">
        <f t="shared" si="9"/>
        <v>128.62</v>
      </c>
      <c r="I40" s="66">
        <f t="shared" si="9"/>
        <v>126.32</v>
      </c>
      <c r="J40" s="44">
        <f t="shared" si="9"/>
        <v>237200</v>
      </c>
      <c r="K40" s="39">
        <f t="shared" si="9"/>
        <v>0</v>
      </c>
      <c r="L40" s="39">
        <f t="shared" si="9"/>
        <v>0</v>
      </c>
      <c r="M40" s="70">
        <f t="shared" si="9"/>
        <v>20071</v>
      </c>
      <c r="N40" s="67"/>
    </row>
    <row r="41" s="3" customFormat="1" ht="15" spans="1:14">
      <c r="A41" s="25">
        <v>13</v>
      </c>
      <c r="B41" s="26" t="s">
        <v>457</v>
      </c>
      <c r="C41" s="40" t="s">
        <v>440</v>
      </c>
      <c r="D41" s="41">
        <v>66400</v>
      </c>
      <c r="E41" s="29">
        <v>0</v>
      </c>
      <c r="F41" s="29">
        <v>0</v>
      </c>
      <c r="G41" s="29">
        <v>0</v>
      </c>
      <c r="H41" s="29">
        <v>73.32</v>
      </c>
      <c r="I41" s="62">
        <v>57.55</v>
      </c>
      <c r="J41" s="41">
        <v>114200</v>
      </c>
      <c r="K41" s="29">
        <v>0</v>
      </c>
      <c r="L41" s="29">
        <v>0</v>
      </c>
      <c r="M41" s="68">
        <v>26</v>
      </c>
      <c r="N41" s="63">
        <f>N37+SUM(D44:I44)-SUM(J44:M44)</f>
        <v>106658.25</v>
      </c>
    </row>
    <row r="42" s="3" customFormat="1" ht="15" spans="1:14">
      <c r="A42" s="47"/>
      <c r="B42" s="26" t="s">
        <v>457</v>
      </c>
      <c r="C42" s="40" t="s">
        <v>443</v>
      </c>
      <c r="D42" s="42">
        <v>40100</v>
      </c>
      <c r="E42" s="34">
        <v>0</v>
      </c>
      <c r="F42" s="34">
        <v>0</v>
      </c>
      <c r="G42" s="34">
        <v>0</v>
      </c>
      <c r="H42" s="34">
        <v>20.46</v>
      </c>
      <c r="I42" s="64">
        <v>7.3</v>
      </c>
      <c r="J42" s="42">
        <v>68700</v>
      </c>
      <c r="K42" s="34">
        <v>0</v>
      </c>
      <c r="L42" s="34">
        <v>0</v>
      </c>
      <c r="M42" s="69">
        <v>11.6</v>
      </c>
      <c r="N42" s="65"/>
    </row>
    <row r="43" s="3" customFormat="1" ht="15" spans="1:14">
      <c r="A43" s="30"/>
      <c r="B43" s="26" t="s">
        <v>457</v>
      </c>
      <c r="C43" s="40" t="s">
        <v>453</v>
      </c>
      <c r="D43" s="42">
        <v>220900</v>
      </c>
      <c r="E43" s="34">
        <v>15100</v>
      </c>
      <c r="F43" s="34">
        <v>0</v>
      </c>
      <c r="G43" s="34">
        <v>0</v>
      </c>
      <c r="H43" s="34">
        <v>0</v>
      </c>
      <c r="I43" s="64">
        <v>122.25</v>
      </c>
      <c r="J43" s="42">
        <v>212200</v>
      </c>
      <c r="K43" s="34">
        <v>0</v>
      </c>
      <c r="L43" s="34">
        <v>0</v>
      </c>
      <c r="M43" s="69">
        <v>1576.5</v>
      </c>
      <c r="N43" s="65"/>
    </row>
    <row r="44" s="1" customFormat="1" ht="30" customHeight="1" spans="1:14">
      <c r="A44" s="35"/>
      <c r="B44" s="36" t="s">
        <v>454</v>
      </c>
      <c r="C44" s="43"/>
      <c r="D44" s="44">
        <f t="shared" ref="D44:M44" si="10">D43+D41+D42</f>
        <v>327400</v>
      </c>
      <c r="E44" s="39">
        <f t="shared" si="10"/>
        <v>15100</v>
      </c>
      <c r="F44" s="39">
        <f t="shared" si="10"/>
        <v>0</v>
      </c>
      <c r="G44" s="39">
        <f t="shared" si="10"/>
        <v>0</v>
      </c>
      <c r="H44" s="39">
        <f t="shared" si="10"/>
        <v>93.78</v>
      </c>
      <c r="I44" s="66">
        <f t="shared" si="10"/>
        <v>187.1</v>
      </c>
      <c r="J44" s="44">
        <f t="shared" si="10"/>
        <v>395100</v>
      </c>
      <c r="K44" s="39">
        <f t="shared" si="10"/>
        <v>0</v>
      </c>
      <c r="L44" s="39">
        <f t="shared" si="10"/>
        <v>0</v>
      </c>
      <c r="M44" s="70">
        <f t="shared" si="10"/>
        <v>1614.1</v>
      </c>
      <c r="N44" s="67"/>
    </row>
    <row r="45" s="3" customFormat="1" ht="15" spans="1:14">
      <c r="A45" s="25">
        <v>14</v>
      </c>
      <c r="B45" s="26" t="s">
        <v>458</v>
      </c>
      <c r="C45" s="40" t="s">
        <v>440</v>
      </c>
      <c r="D45" s="41">
        <v>22400</v>
      </c>
      <c r="E45" s="29">
        <v>0</v>
      </c>
      <c r="F45" s="29">
        <v>0</v>
      </c>
      <c r="G45" s="29">
        <v>0</v>
      </c>
      <c r="H45" s="29">
        <v>29.68</v>
      </c>
      <c r="I45" s="62">
        <v>13.17</v>
      </c>
      <c r="J45" s="41">
        <v>63000</v>
      </c>
      <c r="K45" s="29">
        <v>0</v>
      </c>
      <c r="L45" s="29">
        <v>0</v>
      </c>
      <c r="M45" s="68">
        <v>24</v>
      </c>
      <c r="N45" s="63">
        <f>N37+SUM(D48:I48)-SUM(J48:M48)</f>
        <v>174956.95</v>
      </c>
    </row>
    <row r="46" s="3" customFormat="1" ht="15" spans="1:14">
      <c r="A46" s="47"/>
      <c r="B46" s="26" t="s">
        <v>458</v>
      </c>
      <c r="C46" s="40" t="s">
        <v>443</v>
      </c>
      <c r="D46" s="42">
        <v>40000</v>
      </c>
      <c r="E46" s="34">
        <v>12000</v>
      </c>
      <c r="F46" s="34">
        <v>0</v>
      </c>
      <c r="G46" s="34">
        <v>0</v>
      </c>
      <c r="H46" s="34">
        <v>26.47</v>
      </c>
      <c r="I46" s="64">
        <v>0</v>
      </c>
      <c r="J46" s="42">
        <v>58000</v>
      </c>
      <c r="K46" s="34">
        <v>0</v>
      </c>
      <c r="L46" s="34">
        <v>0</v>
      </c>
      <c r="M46" s="69">
        <v>18</v>
      </c>
      <c r="N46" s="65"/>
    </row>
    <row r="47" s="3" customFormat="1" ht="15" spans="1:14">
      <c r="A47" s="30"/>
      <c r="B47" s="26" t="s">
        <v>458</v>
      </c>
      <c r="C47" s="40" t="s">
        <v>453</v>
      </c>
      <c r="D47" s="42">
        <v>281700</v>
      </c>
      <c r="E47" s="34">
        <v>0</v>
      </c>
      <c r="F47" s="34">
        <v>0</v>
      </c>
      <c r="G47" s="34">
        <v>0</v>
      </c>
      <c r="H47" s="34">
        <v>0</v>
      </c>
      <c r="I47" s="64">
        <v>49.16</v>
      </c>
      <c r="J47" s="42">
        <v>220500</v>
      </c>
      <c r="K47" s="34">
        <v>0</v>
      </c>
      <c r="L47" s="34">
        <v>0</v>
      </c>
      <c r="M47" s="69">
        <v>311</v>
      </c>
      <c r="N47" s="65"/>
    </row>
    <row r="48" s="1" customFormat="1" ht="30" customHeight="1" spans="1:14">
      <c r="A48" s="35"/>
      <c r="B48" s="36" t="s">
        <v>454</v>
      </c>
      <c r="C48" s="43"/>
      <c r="D48" s="44">
        <f t="shared" ref="D48:M48" si="11">D47+D45+D46</f>
        <v>344100</v>
      </c>
      <c r="E48" s="39">
        <f t="shared" si="11"/>
        <v>12000</v>
      </c>
      <c r="F48" s="39">
        <f t="shared" si="11"/>
        <v>0</v>
      </c>
      <c r="G48" s="39">
        <f t="shared" si="11"/>
        <v>0</v>
      </c>
      <c r="H48" s="39">
        <f t="shared" si="11"/>
        <v>56.15</v>
      </c>
      <c r="I48" s="66">
        <f t="shared" si="11"/>
        <v>62.33</v>
      </c>
      <c r="J48" s="44">
        <f t="shared" si="11"/>
        <v>341500</v>
      </c>
      <c r="K48" s="39">
        <f t="shared" si="11"/>
        <v>0</v>
      </c>
      <c r="L48" s="39">
        <f t="shared" si="11"/>
        <v>0</v>
      </c>
      <c r="M48" s="70">
        <f t="shared" si="11"/>
        <v>353</v>
      </c>
      <c r="N48" s="67"/>
    </row>
    <row r="49" s="3" customFormat="1" ht="15" spans="1:14">
      <c r="A49" s="25">
        <v>14</v>
      </c>
      <c r="B49" s="26" t="s">
        <v>459</v>
      </c>
      <c r="C49" s="40" t="s">
        <v>440</v>
      </c>
      <c r="D49" s="41">
        <v>50600</v>
      </c>
      <c r="E49" s="29">
        <v>1800</v>
      </c>
      <c r="F49" s="29">
        <v>0</v>
      </c>
      <c r="G49" s="29">
        <v>0</v>
      </c>
      <c r="H49" s="29">
        <v>14.65</v>
      </c>
      <c r="I49" s="62">
        <v>21.33</v>
      </c>
      <c r="J49" s="41">
        <v>50700</v>
      </c>
      <c r="K49" s="29">
        <v>0</v>
      </c>
      <c r="L49" s="29">
        <v>0</v>
      </c>
      <c r="M49" s="68">
        <v>18</v>
      </c>
      <c r="N49" s="63">
        <f>N41+SUM(D52:I52)-SUM(J52:M52)</f>
        <v>116853.84</v>
      </c>
    </row>
    <row r="50" s="3" customFormat="1" ht="15" spans="1:14">
      <c r="A50" s="47"/>
      <c r="B50" s="26" t="s">
        <v>459</v>
      </c>
      <c r="C50" s="40" t="s">
        <v>443</v>
      </c>
      <c r="D50" s="42">
        <v>72800</v>
      </c>
      <c r="E50" s="34">
        <v>50000</v>
      </c>
      <c r="F50" s="34">
        <v>0</v>
      </c>
      <c r="G50" s="34">
        <v>0</v>
      </c>
      <c r="H50" s="34">
        <v>49.07</v>
      </c>
      <c r="I50" s="64">
        <v>0</v>
      </c>
      <c r="J50" s="42">
        <v>65800</v>
      </c>
      <c r="K50" s="34">
        <v>0</v>
      </c>
      <c r="L50" s="34">
        <v>0</v>
      </c>
      <c r="M50" s="69">
        <v>10</v>
      </c>
      <c r="N50" s="65"/>
    </row>
    <row r="51" s="3" customFormat="1" ht="15" spans="1:14">
      <c r="A51" s="30"/>
      <c r="B51" s="26" t="s">
        <v>459</v>
      </c>
      <c r="C51" s="40" t="s">
        <v>453</v>
      </c>
      <c r="D51" s="42">
        <v>242600</v>
      </c>
      <c r="E51" s="34">
        <v>15930</v>
      </c>
      <c r="F51" s="34">
        <v>0</v>
      </c>
      <c r="G51" s="34">
        <v>0</v>
      </c>
      <c r="H51" s="34">
        <v>0</v>
      </c>
      <c r="I51" s="64">
        <v>31.71</v>
      </c>
      <c r="J51" s="42">
        <v>293030</v>
      </c>
      <c r="K51" s="34">
        <v>0</v>
      </c>
      <c r="L51" s="34">
        <v>0</v>
      </c>
      <c r="M51" s="69">
        <v>14093.17</v>
      </c>
      <c r="N51" s="65"/>
    </row>
    <row r="52" s="1" customFormat="1" ht="30" customHeight="1" spans="1:14">
      <c r="A52" s="35"/>
      <c r="B52" s="36" t="s">
        <v>454</v>
      </c>
      <c r="C52" s="43"/>
      <c r="D52" s="44">
        <f t="shared" ref="D52:M52" si="12">D51+D49+D50</f>
        <v>366000</v>
      </c>
      <c r="E52" s="39">
        <f t="shared" si="12"/>
        <v>67730</v>
      </c>
      <c r="F52" s="39">
        <f t="shared" si="12"/>
        <v>0</v>
      </c>
      <c r="G52" s="39">
        <f t="shared" si="12"/>
        <v>0</v>
      </c>
      <c r="H52" s="39">
        <f t="shared" si="12"/>
        <v>63.72</v>
      </c>
      <c r="I52" s="66">
        <f t="shared" si="12"/>
        <v>53.04</v>
      </c>
      <c r="J52" s="44">
        <f t="shared" si="12"/>
        <v>409530</v>
      </c>
      <c r="K52" s="39">
        <f t="shared" si="12"/>
        <v>0</v>
      </c>
      <c r="L52" s="39">
        <f t="shared" si="12"/>
        <v>0</v>
      </c>
      <c r="M52" s="70">
        <f t="shared" si="12"/>
        <v>14121.17</v>
      </c>
      <c r="N52" s="67"/>
    </row>
    <row r="53" s="1" customFormat="1" ht="39.95" customHeight="1" spans="1:14">
      <c r="A53" s="48"/>
      <c r="B53" s="49" t="s">
        <v>460</v>
      </c>
      <c r="C53" s="50"/>
      <c r="D53" s="51">
        <f t="shared" ref="D53:M53" si="13">D6+D7+D10+D13+D16+D19+D22+D25+D32+D28+D36+D52+D40+D44</f>
        <v>2399993</v>
      </c>
      <c r="E53" s="51">
        <f t="shared" si="13"/>
        <v>289315.48</v>
      </c>
      <c r="F53" s="51">
        <f t="shared" si="13"/>
        <v>9000</v>
      </c>
      <c r="G53" s="51">
        <f t="shared" si="13"/>
        <v>13649.5</v>
      </c>
      <c r="H53" s="51">
        <f t="shared" si="13"/>
        <v>3463.62</v>
      </c>
      <c r="I53" s="51">
        <f t="shared" si="13"/>
        <v>2314.65</v>
      </c>
      <c r="J53" s="51">
        <f t="shared" si="13"/>
        <v>2456268</v>
      </c>
      <c r="K53" s="51">
        <f t="shared" si="13"/>
        <v>6000</v>
      </c>
      <c r="L53" s="51">
        <f t="shared" si="13"/>
        <v>14500.7</v>
      </c>
      <c r="M53" s="51">
        <f t="shared" si="13"/>
        <v>124113.71</v>
      </c>
      <c r="N53" s="73">
        <f>SUM(D53:I53)-SUM(J53:M53)</f>
        <v>116853.84</v>
      </c>
    </row>
    <row r="54" s="3" customFormat="1" spans="1:15">
      <c r="A54" s="52"/>
      <c r="B54" s="52"/>
      <c r="C54" s="5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3"/>
    </row>
    <row r="55" s="3" customFormat="1" spans="1:14">
      <c r="A55" s="4"/>
      <c r="B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="3" customFormat="1" spans="1:14">
      <c r="A56" s="4"/>
      <c r="B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="3" customFormat="1" spans="1:14">
      <c r="A57" s="4"/>
      <c r="B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="3" customFormat="1" spans="1:14">
      <c r="A58" s="4"/>
      <c r="B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="3" customFormat="1" spans="1:14">
      <c r="A59" s="4"/>
      <c r="B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="3" customFormat="1" spans="1:14">
      <c r="A60" s="4"/>
      <c r="B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="3" customFormat="1" spans="1:14">
      <c r="A61" s="4"/>
      <c r="B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="3" customFormat="1" spans="1:14">
      <c r="A62" s="4"/>
      <c r="B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="3" customFormat="1" spans="1:14">
      <c r="A63" s="4"/>
      <c r="B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="3" customFormat="1" spans="1:14">
      <c r="A64" s="4"/>
      <c r="B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="3" customFormat="1" spans="1:14">
      <c r="A65" s="4"/>
      <c r="B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="3" customFormat="1" spans="1:14">
      <c r="A66" s="4"/>
      <c r="B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="3" customFormat="1" spans="1:14">
      <c r="A67" s="4"/>
      <c r="B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="3" customFormat="1" spans="1:14">
      <c r="A68" s="4"/>
      <c r="B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="3" customFormat="1" spans="1:14">
      <c r="A69" s="4"/>
      <c r="B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="3" customFormat="1" spans="1:14">
      <c r="A70" s="4"/>
      <c r="B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="3" customFormat="1" spans="1:14">
      <c r="A71" s="4"/>
      <c r="B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="3" customFormat="1" spans="1:14">
      <c r="A72" s="4"/>
      <c r="B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="3" customFormat="1" spans="1:14">
      <c r="A73" s="4"/>
      <c r="B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="3" customFormat="1" spans="1:14">
      <c r="A74" s="4"/>
      <c r="B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="3" customFormat="1" spans="1:14">
      <c r="A75" s="4"/>
      <c r="B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="3" customFormat="1" spans="1:14">
      <c r="A76" s="4"/>
      <c r="B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="3" customFormat="1" spans="1:14">
      <c r="A77" s="4"/>
      <c r="B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="3" customFormat="1" spans="1:14">
      <c r="A78" s="4"/>
      <c r="B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="3" customFormat="1" spans="1:14">
      <c r="A79" s="4"/>
      <c r="B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="3" customFormat="1" spans="1:14">
      <c r="A80" s="4"/>
      <c r="B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="3" customFormat="1" spans="1:14">
      <c r="A81" s="4"/>
      <c r="B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</sheetData>
  <mergeCells count="49">
    <mergeCell ref="A1:N1"/>
    <mergeCell ref="A2:N2"/>
    <mergeCell ref="A3:N3"/>
    <mergeCell ref="D4:I4"/>
    <mergeCell ref="J4:M4"/>
    <mergeCell ref="B10:C10"/>
    <mergeCell ref="B13:C13"/>
    <mergeCell ref="B16:C16"/>
    <mergeCell ref="B19:C19"/>
    <mergeCell ref="B22:C22"/>
    <mergeCell ref="B25:C25"/>
    <mergeCell ref="B28:C28"/>
    <mergeCell ref="B32:C32"/>
    <mergeCell ref="B36:C36"/>
    <mergeCell ref="B40:C40"/>
    <mergeCell ref="B44:C44"/>
    <mergeCell ref="B48:C48"/>
    <mergeCell ref="B52:C52"/>
    <mergeCell ref="B53:C53"/>
    <mergeCell ref="A4:A5"/>
    <mergeCell ref="A8:A10"/>
    <mergeCell ref="A11:A13"/>
    <mergeCell ref="A14:A16"/>
    <mergeCell ref="A17:A19"/>
    <mergeCell ref="A20:A22"/>
    <mergeCell ref="A23:A25"/>
    <mergeCell ref="A26:A28"/>
    <mergeCell ref="A29:A32"/>
    <mergeCell ref="A33:A36"/>
    <mergeCell ref="A37:A40"/>
    <mergeCell ref="A41:A44"/>
    <mergeCell ref="A45:A48"/>
    <mergeCell ref="A49:A52"/>
    <mergeCell ref="B4:B5"/>
    <mergeCell ref="C4:C5"/>
    <mergeCell ref="N4:N5"/>
    <mergeCell ref="N8:N10"/>
    <mergeCell ref="N11:N13"/>
    <mergeCell ref="N14:N16"/>
    <mergeCell ref="N17:N19"/>
    <mergeCell ref="N20:N22"/>
    <mergeCell ref="N23:N25"/>
    <mergeCell ref="N26:N28"/>
    <mergeCell ref="N29:N32"/>
    <mergeCell ref="N33:N36"/>
    <mergeCell ref="N37:N40"/>
    <mergeCell ref="N41:N44"/>
    <mergeCell ref="N45:N48"/>
    <mergeCell ref="N49:N5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邮政卡2019</vt:lpstr>
      <vt:lpstr>农行卡2019</vt:lpstr>
      <vt:lpstr>支付宝2019</vt:lpstr>
      <vt:lpstr>三表汇总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囡囡</cp:lastModifiedBy>
  <dcterms:created xsi:type="dcterms:W3CDTF">2020-03-05T12:41:00Z</dcterms:created>
  <dcterms:modified xsi:type="dcterms:W3CDTF">2020-05-05T07:01:46Z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