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3"/>
  </bookViews>
  <sheets>
    <sheet name="2018邮政卡" sheetId="1" r:id="rId1"/>
    <sheet name="2018农行卡" sheetId="2" r:id="rId2"/>
    <sheet name="2018支付宝" sheetId="3" r:id="rId3"/>
    <sheet name="三表总汇总" sheetId="4" r:id="rId4"/>
  </sheets>
  <definedNames/>
  <calcPr fullCalcOnLoad="1"/>
</workbook>
</file>

<file path=xl/sharedStrings.xml><?xml version="1.0" encoding="utf-8"?>
<sst xmlns="http://schemas.openxmlformats.org/spreadsheetml/2006/main" count="1494" uniqueCount="426">
  <si>
    <t>手牵手收支明细(20187年度01月份)                                                     第1张,共1张</t>
  </si>
  <si>
    <t>邮政局公开帐号603326002200070559 沈东焕</t>
  </si>
  <si>
    <r>
      <rPr>
        <sz val="12"/>
        <rFont val="宋体"/>
        <family val="0"/>
      </rP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</si>
  <si>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</si>
  <si>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</si>
  <si>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</si>
  <si>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</si>
  <si>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</si>
  <si>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</si>
  <si>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</si>
  <si>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</si>
  <si>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</si>
  <si>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</si>
  <si>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</si>
  <si>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</si>
  <si>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</si>
  <si>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</si>
  <si>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承上年余额</t>
  </si>
  <si>
    <t>18.01.08</t>
  </si>
  <si>
    <t>帐户变动短信业务费</t>
  </si>
  <si>
    <t>本页合计</t>
  </si>
  <si>
    <t>本页止累计(2018年01月份)</t>
  </si>
  <si>
    <t>2005-2018年01月份止总累计</t>
  </si>
  <si>
    <t>手牵手收支明细(2018年度02月份)                                                     第1张,共1张</t>
  </si>
  <si>
    <t>承上月余额</t>
  </si>
  <si>
    <t>18.02.08</t>
  </si>
  <si>
    <t>本页止累计(2018年02月份)</t>
  </si>
  <si>
    <t>2005-2018年02月份止总累计</t>
  </si>
  <si>
    <t>手牵手收支明细(2018年度03月份)                                                     第1张,共1张</t>
  </si>
  <si>
    <t>18.03.02</t>
  </si>
  <si>
    <t>贵州苏永会助学款支出</t>
  </si>
  <si>
    <t>贵州况伟助学款支出</t>
  </si>
  <si>
    <t>贵州杨冰杰助学款支出</t>
  </si>
  <si>
    <t>贵州顾怀茂助学款支出</t>
  </si>
  <si>
    <t>贵州郝芳助学款支出</t>
  </si>
  <si>
    <t>贵州何垚助学款支出</t>
  </si>
  <si>
    <t>贵州康会助学款支出</t>
  </si>
  <si>
    <t>贵州石民警助学款支出</t>
  </si>
  <si>
    <t>贵州李海助学款支出</t>
  </si>
  <si>
    <t>贵州罗艳助学款支出</t>
  </si>
  <si>
    <t>贵州杨鹏助学款支出</t>
  </si>
  <si>
    <t>贵州张美助学款支出</t>
  </si>
  <si>
    <t>贵州苏琴助学款支出</t>
  </si>
  <si>
    <t>贵州刘飘助学款支出</t>
  </si>
  <si>
    <t>贵州季阅助学款支出</t>
  </si>
  <si>
    <t>贵州康丽琴助学款支出</t>
  </si>
  <si>
    <t>贵州熊潇助学款支出</t>
  </si>
  <si>
    <t>贵州陈浩东助学款支出</t>
  </si>
  <si>
    <t>贵州张勇福助学款支出</t>
  </si>
  <si>
    <t>贵州艾帅助学款支出</t>
  </si>
  <si>
    <t>18.03.05</t>
  </si>
  <si>
    <t>贵州李荣春助学款支出</t>
  </si>
  <si>
    <t>贵州朱苹春助学款支出</t>
  </si>
  <si>
    <t>贵州顾敏敏助学款支出</t>
  </si>
  <si>
    <t>贵州王洋洋助学款支出</t>
  </si>
  <si>
    <t>贵州杨明健助学款支出</t>
  </si>
  <si>
    <t>贵州杨仕江助学款支出</t>
  </si>
  <si>
    <t>贵州顾敏洁助学款支出</t>
  </si>
  <si>
    <t>贵州彭选莉助学款支出</t>
  </si>
  <si>
    <t>贵州何颖艳助学款支出</t>
  </si>
  <si>
    <t>贵州李敏助学款支出</t>
  </si>
  <si>
    <t>贵州汪梦悦助学款支出</t>
  </si>
  <si>
    <t>贵州彭真琴助学款支出</t>
  </si>
  <si>
    <t>贵州吴伦芬助学款支出</t>
  </si>
  <si>
    <t>贵州吴春助学款支出</t>
  </si>
  <si>
    <t>贵州陈艳助学款支出</t>
  </si>
  <si>
    <t>贵州王旭东助学款支出</t>
  </si>
  <si>
    <t>贵州王玉珍助学款支出</t>
  </si>
  <si>
    <t>贵州王虎助学款支出</t>
  </si>
  <si>
    <t>18.03.08</t>
  </si>
  <si>
    <t>18.03.21</t>
  </si>
  <si>
    <t>利息收入</t>
  </si>
  <si>
    <t>本页止累计(2018年03月份)</t>
  </si>
  <si>
    <t>2005-2018年03月份止总累计</t>
  </si>
  <si>
    <t>手牵手收支明细(2018年度04月份)                                                     第1张,共1张</t>
  </si>
  <si>
    <t>18.04.08</t>
  </si>
  <si>
    <t>本页止累计(2018年04月份)</t>
  </si>
  <si>
    <t>2005-2018年04月份止总累计</t>
  </si>
  <si>
    <t>手牵手收支明细(2018年度05月份)                                                     第1张,共1张</t>
  </si>
  <si>
    <t>18.05.08</t>
  </si>
  <si>
    <t>本页止累计(2018年05月份)</t>
  </si>
  <si>
    <t>2005-2018年05月份止总累计</t>
  </si>
  <si>
    <t>手牵手收支明细(2018年度06月份)                                                     第1张,共1张</t>
  </si>
  <si>
    <t>18.06.08</t>
  </si>
  <si>
    <t>18.06.21</t>
  </si>
  <si>
    <t>本页止累计(2018年06月份)</t>
  </si>
  <si>
    <t>2005-2018年06月份止总累计</t>
  </si>
  <si>
    <t>手牵手收支明细(2018年度07月份)                                                     第1张,共1张</t>
  </si>
  <si>
    <t>18.07.08</t>
  </si>
  <si>
    <t>18.07.26</t>
  </si>
  <si>
    <t>wz166助学款收入</t>
  </si>
  <si>
    <t>本页止累计(2018年07月份)</t>
  </si>
  <si>
    <t>2005-2018年07月份止总累计</t>
  </si>
  <si>
    <t>手牵手收支明细(2018年度08月份)                                                     第1张,共1张</t>
  </si>
  <si>
    <t>18.08.06</t>
  </si>
  <si>
    <t>wz223,wz261,wz281助学款收入</t>
  </si>
  <si>
    <t>18.08.02</t>
  </si>
  <si>
    <t>wz220助学款收入</t>
  </si>
  <si>
    <t>wz278,656助学款收入</t>
  </si>
  <si>
    <t>18.08.08</t>
  </si>
  <si>
    <t>wz016助学款收入</t>
  </si>
  <si>
    <t>wz169助学款收入</t>
  </si>
  <si>
    <t>759助学款收入</t>
  </si>
  <si>
    <t>18.08.09</t>
  </si>
  <si>
    <t>wz196助学款收入</t>
  </si>
  <si>
    <t>18.08.10</t>
  </si>
  <si>
    <t>wz257助学款收入</t>
  </si>
  <si>
    <t>18.08.28</t>
  </si>
  <si>
    <t>wz273,wz275助学款收入</t>
  </si>
  <si>
    <t>本页止累计(2018年08月份)</t>
  </si>
  <si>
    <t>2005-2018年08月份止总累计</t>
  </si>
  <si>
    <t>手牵手收支明细(2018年度09月份)                                                     第1张,共1张</t>
  </si>
  <si>
    <t>18.09.01</t>
  </si>
  <si>
    <t>贵州文建荣助学款支出</t>
  </si>
  <si>
    <t>18.09.02</t>
  </si>
  <si>
    <t>wz002助学款收入</t>
  </si>
  <si>
    <t>18.09.03</t>
  </si>
  <si>
    <t>贵州顾雪助学款支出</t>
  </si>
  <si>
    <t>贵州熊静梅助学款支出</t>
  </si>
  <si>
    <t>贵州廖勇义助学款支出</t>
  </si>
  <si>
    <t>18.09.08</t>
  </si>
  <si>
    <t>18.09.09</t>
  </si>
  <si>
    <t>贵州张以强助学款支出</t>
  </si>
  <si>
    <t>贵州张雪助学款支出</t>
  </si>
  <si>
    <t>18.09.21</t>
  </si>
  <si>
    <t>本页止累计(2018年09月份)</t>
  </si>
  <si>
    <t>2005-2018年09月份止总累计</t>
  </si>
  <si>
    <t>手牵手收支明细(2018年度10月份)                                                     第1张,共1张</t>
  </si>
  <si>
    <t>18.10.08</t>
  </si>
  <si>
    <t>本页止累计(2018年10月份)</t>
  </si>
  <si>
    <t>2005-2018年10月份止总累计</t>
  </si>
  <si>
    <t>手牵手收支明细(2018年度11月份)                                                     第1张,共1张</t>
  </si>
  <si>
    <t>18.11.08</t>
  </si>
  <si>
    <t>本页止累计(2018年11月份)</t>
  </si>
  <si>
    <t>2005-2018年11月份止总累计</t>
  </si>
  <si>
    <t>手牵手收支明细(2018年度12月份)                                                     第1张,共1张</t>
  </si>
  <si>
    <t>18.12.08</t>
  </si>
  <si>
    <t>18.12.21</t>
  </si>
  <si>
    <t>本页止累计(2017年12月份)</t>
  </si>
  <si>
    <t>2005-2018年12月份止总累计</t>
  </si>
  <si>
    <t>2018年邮政卡累计发生额</t>
  </si>
  <si>
    <t>手牵手收支明细(2018年度01月份)                                                     第1页,共1页</t>
  </si>
  <si>
    <t>农业银行公开帐号6228480310068981110  沈东焕</t>
  </si>
  <si>
    <t xml:space="preserve">本月无发生额 </t>
  </si>
  <si>
    <t>手牵手收支明细(2018年度02月份)                                                     第1页,共1页</t>
  </si>
  <si>
    <t>手牵手收支明细(2018年度03月份)                                                     第1页,共1页</t>
  </si>
  <si>
    <t>贵州宋家萍助学款支出</t>
  </si>
  <si>
    <t>汇费扣除</t>
  </si>
  <si>
    <t>贵州康胜富助学款支出</t>
  </si>
  <si>
    <t>贵州康静助学款支出</t>
  </si>
  <si>
    <t>贵州聂婷助学款支出</t>
  </si>
  <si>
    <t>贵州吴松助学款支出</t>
  </si>
  <si>
    <t>18.03.12</t>
  </si>
  <si>
    <t>784#助学款收入</t>
  </si>
  <si>
    <t>手牵手收支明细(2018年度04月份)                                                     第1页,共1页</t>
  </si>
  <si>
    <t>18.04.21</t>
  </si>
  <si>
    <t>卡年费</t>
  </si>
  <si>
    <t>18.04.27</t>
  </si>
  <si>
    <t>尽一份力补万州助学款</t>
  </si>
  <si>
    <t>手牵手收支明细(2018年度05月份)                                                     第1页,共1页</t>
  </si>
  <si>
    <t>手牵手收支明细(2018年度06月份)                                                     第1页,共1页</t>
  </si>
  <si>
    <t>手牵手收支明细(2018年度07月份)                                                     第1页,共1页</t>
  </si>
  <si>
    <t>手牵手收支明细(2018年度08月份)                                                     第1页,共1页</t>
  </si>
  <si>
    <t>677助学款收入</t>
  </si>
  <si>
    <t>18.08.07</t>
  </si>
  <si>
    <t>wz282助学款收入</t>
  </si>
  <si>
    <t>wz250助学款收入</t>
  </si>
  <si>
    <t>18.08.14</t>
  </si>
  <si>
    <t>wz227助学款收入</t>
  </si>
  <si>
    <t>745,770助学款收入</t>
  </si>
  <si>
    <t>wz245助学款收入</t>
  </si>
  <si>
    <t>822助学款收入</t>
  </si>
  <si>
    <t>723，729，779，782，764，776助学款收入</t>
  </si>
  <si>
    <t>18.08.30</t>
  </si>
  <si>
    <t>wz212助学款收入</t>
  </si>
  <si>
    <t>18.08.31</t>
  </si>
  <si>
    <t>wz157,wz183,wz191助学款收入</t>
  </si>
  <si>
    <t>手牵手收支明细(2018年度09月份)                                                     第1页,共1页</t>
  </si>
  <si>
    <t>18.09.04</t>
  </si>
  <si>
    <t>704,727助学款收入</t>
  </si>
  <si>
    <t>18.09.05</t>
  </si>
  <si>
    <t>784,791助学款收入</t>
  </si>
  <si>
    <t>18.09.06</t>
  </si>
  <si>
    <t>贵州顾龙海助学款支出</t>
  </si>
  <si>
    <t>wz194助学款收入</t>
  </si>
  <si>
    <t>贵州顾明助学款支出</t>
  </si>
  <si>
    <t>贵州乐园中小学助学款支出</t>
  </si>
  <si>
    <t>重庆茨竹助学区助学款支出</t>
  </si>
  <si>
    <t>贵州聂航助学款支出</t>
  </si>
  <si>
    <t>18.09.11</t>
  </si>
  <si>
    <t>手牵手收支明细(2018年度10月份)                                                     第1页,共1页</t>
  </si>
  <si>
    <t>手牵手收支明细(2018年度11月份)                                                     第1页,共1页</t>
  </si>
  <si>
    <t>手牵手收支明细(2018年度12月份)                                                     第1页,共1页</t>
  </si>
  <si>
    <t>本页止累计(2018年12月份)</t>
  </si>
  <si>
    <t>2018年农行卡累计发生额</t>
  </si>
  <si>
    <t>支付宝  sqs_aixin@163.com  姓名：沈东焕 </t>
  </si>
  <si>
    <t>18.01.09</t>
  </si>
  <si>
    <t>徐正毅捐款</t>
  </si>
  <si>
    <t>2017年01月-2018年01月份止总累计</t>
  </si>
  <si>
    <t>本月无发生额</t>
  </si>
  <si>
    <t>2017年01月-2018年02月份止总累计</t>
  </si>
  <si>
    <t>手牵手收支明细(2017年度03月份)                                                     第1页,共1页</t>
  </si>
  <si>
    <t>贵州徐厚濮助学款支出</t>
  </si>
  <si>
    <t>724助学款收入</t>
  </si>
  <si>
    <t>806，811，817，830助学款收入</t>
  </si>
  <si>
    <t>贵州郭加雪助学款支出</t>
  </si>
  <si>
    <t>贵州李梅妍助学款支出</t>
  </si>
  <si>
    <t>贵州康丽助学款支出</t>
  </si>
  <si>
    <t>贵州付云峰助学款支出</t>
  </si>
  <si>
    <t>贵州谢佳乐助学款支出</t>
  </si>
  <si>
    <t>贵州杨雷助学款支出</t>
  </si>
  <si>
    <t>贵州苏献园助学款支出</t>
  </si>
  <si>
    <t>贵州秦林江助学款支出</t>
  </si>
  <si>
    <t>贵州顾峰佐助学款支出</t>
  </si>
  <si>
    <t>贵州罗西助学款支出</t>
  </si>
  <si>
    <t>贵州龙飘助学款支出</t>
  </si>
  <si>
    <t>贵州走访保险费（8人）</t>
  </si>
  <si>
    <t>重庆走访保险费（9人）</t>
  </si>
  <si>
    <t>2017年01月-2018年03月份止总累计</t>
  </si>
  <si>
    <t>2017年01月-2018年04月份止总累计</t>
  </si>
  <si>
    <t>2017年01月-2018年05月份止总累计</t>
  </si>
  <si>
    <t>2017年01月-2018年06月份止总累计</t>
  </si>
  <si>
    <t>653助学款收入</t>
  </si>
  <si>
    <t>WZ178助学款收入</t>
  </si>
  <si>
    <t>18.07.27</t>
  </si>
  <si>
    <t>662助学款收入</t>
  </si>
  <si>
    <t>652助学款收入  风影嫣荷</t>
  </si>
  <si>
    <t>173杨绍青助学款收入(风影嫣荷)</t>
  </si>
  <si>
    <t>wz175助学款收入</t>
  </si>
  <si>
    <t>18.07.29</t>
  </si>
  <si>
    <t>wz180,wz186,wz187助学款收入</t>
  </si>
  <si>
    <t>18.07.31</t>
  </si>
  <si>
    <t>804助学款收入</t>
  </si>
  <si>
    <t>wz262,wz174助学款收入</t>
  </si>
  <si>
    <t>wz279,wz215助学款收入</t>
  </si>
  <si>
    <t>wz238,wz243助学款收入</t>
  </si>
  <si>
    <t>wz060助学款收入</t>
  </si>
  <si>
    <t>wz180,wz187补助学款收入</t>
  </si>
  <si>
    <t>wz010助学款收入</t>
  </si>
  <si>
    <t>651助学款收入</t>
  </si>
  <si>
    <t>wz217助学款收入</t>
  </si>
  <si>
    <t>2017年01月-2018年07月份止总累计</t>
  </si>
  <si>
    <t>18.08.01</t>
  </si>
  <si>
    <t>胡小雁5位</t>
  </si>
  <si>
    <t>810助学款收入</t>
  </si>
  <si>
    <t>808，812助学款收入</t>
  </si>
  <si>
    <t>747助学款收入</t>
  </si>
  <si>
    <t>721助学款收入</t>
  </si>
  <si>
    <t>826助学款收入</t>
  </si>
  <si>
    <t>783助学款收入</t>
  </si>
  <si>
    <t>752助学款收入</t>
  </si>
  <si>
    <t>799助学款收入</t>
  </si>
  <si>
    <t>18.08.04</t>
  </si>
  <si>
    <t>wz009助学款收入</t>
  </si>
  <si>
    <t>674助学款收入</t>
  </si>
  <si>
    <t>wz264助学款收入</t>
  </si>
  <si>
    <t>wz255助学款收入</t>
  </si>
  <si>
    <t>wz234,wz235助学款收入</t>
  </si>
  <si>
    <t>wz256助学款收入</t>
  </si>
  <si>
    <t>wz159,wz163助学款收入</t>
  </si>
  <si>
    <t>wz197,wz219助学款收入</t>
  </si>
  <si>
    <t>wz246,658助学款收入</t>
  </si>
  <si>
    <t>wz039,wz208助学款收入</t>
  </si>
  <si>
    <t>wz188,wz268助学款收入</t>
  </si>
  <si>
    <t>wz176,wz177助学款收入</t>
  </si>
  <si>
    <t>wz203,731,733助学款收入</t>
  </si>
  <si>
    <t>wz285助学款收入</t>
  </si>
  <si>
    <t>wz179助学款收入</t>
  </si>
  <si>
    <t>wz165助学款收入</t>
  </si>
  <si>
    <t>wz156助学款收入</t>
  </si>
  <si>
    <t>wz158助学款收入</t>
  </si>
  <si>
    <t>813助学款收入</t>
  </si>
  <si>
    <t>wz272助学款收入</t>
  </si>
  <si>
    <t>wz271助学款收入</t>
  </si>
  <si>
    <t>wz152助学款收入</t>
  </si>
  <si>
    <t>wz266助学款收入</t>
  </si>
  <si>
    <t>wz164助学款收入</t>
  </si>
  <si>
    <t>wz040,wz241,wz280助学款收入</t>
  </si>
  <si>
    <t>671助学款收入</t>
  </si>
  <si>
    <t>660，666，wz271助学款收入</t>
  </si>
  <si>
    <t>wz226助学款收入</t>
  </si>
  <si>
    <t>wz259助学款收入</t>
  </si>
  <si>
    <t>wz060助学款收入 补</t>
  </si>
  <si>
    <t>788，789助学款收入</t>
  </si>
  <si>
    <t>wz267助学款收入</t>
  </si>
  <si>
    <t>wz263助学款收入</t>
  </si>
  <si>
    <t>672，673助学款收入</t>
  </si>
  <si>
    <t>676助学款收入</t>
  </si>
  <si>
    <t>742助学款收入</t>
  </si>
  <si>
    <t>248,757,796助学款收入</t>
  </si>
  <si>
    <t>735助学款收入</t>
  </si>
  <si>
    <t>827助学款收入</t>
  </si>
  <si>
    <t>741助学款收入</t>
  </si>
  <si>
    <t>670助学款收入</t>
  </si>
  <si>
    <t>wz248助学款收入</t>
  </si>
  <si>
    <t>756助学款收入</t>
  </si>
  <si>
    <t>wz153助学款收入</t>
  </si>
  <si>
    <t>675助学款收入</t>
  </si>
  <si>
    <t>wz012助学款收入</t>
  </si>
  <si>
    <t>wz233  转到贵州768</t>
  </si>
  <si>
    <t>wz154助学款收入</t>
  </si>
  <si>
    <t>722助学款收入</t>
  </si>
  <si>
    <t>790,797助学款收入</t>
  </si>
  <si>
    <t>wz115,wz121助学款收入</t>
  </si>
  <si>
    <t>777助学款收入</t>
  </si>
  <si>
    <t>wz210,wz258,wz270,738,761助学款收入</t>
  </si>
  <si>
    <t>18.08.11</t>
  </si>
  <si>
    <t>wz216助学款收入</t>
  </si>
  <si>
    <t>18.08.12</t>
  </si>
  <si>
    <t>wz178助学款收入 补</t>
  </si>
  <si>
    <t>18.08.15</t>
  </si>
  <si>
    <t>762助学款收入</t>
  </si>
  <si>
    <t>wz082助学款收入</t>
  </si>
  <si>
    <t>18.08.17</t>
  </si>
  <si>
    <t>765助学款收入</t>
  </si>
  <si>
    <t>18.08.20</t>
  </si>
  <si>
    <t>wz141助学款收入</t>
  </si>
  <si>
    <t>18.08.23</t>
  </si>
  <si>
    <t>wz209助学款收入</t>
  </si>
  <si>
    <t>wz257退回资助人</t>
  </si>
  <si>
    <t>18.08.25</t>
  </si>
  <si>
    <t>wz232助学款收入</t>
  </si>
  <si>
    <t>wz239助学款收入</t>
  </si>
  <si>
    <t>18.08.26</t>
  </si>
  <si>
    <t>831助学款收入</t>
  </si>
  <si>
    <t>18.08.27</t>
  </si>
  <si>
    <t>768助学款收入</t>
  </si>
  <si>
    <t>665助学款收入</t>
  </si>
  <si>
    <t>wz283,wz284助学款收入</t>
  </si>
  <si>
    <t>wz185,wz229,wz260助学款收入</t>
  </si>
  <si>
    <t>wz230,wz265助学款收入</t>
  </si>
  <si>
    <t>wz071助学款收入</t>
  </si>
  <si>
    <t>wz173助学款收入</t>
  </si>
  <si>
    <t>wz274,wz277助学款收入</t>
  </si>
  <si>
    <t>760助学款收入</t>
  </si>
  <si>
    <t>815助学款收入</t>
  </si>
  <si>
    <t>750助学款收入</t>
  </si>
  <si>
    <t>767助学款收入  补</t>
  </si>
  <si>
    <t>661助学款收入</t>
  </si>
  <si>
    <t>wz269助学款收入</t>
  </si>
  <si>
    <t>wz286,667助学款收入</t>
  </si>
  <si>
    <t>wz236,wz240助学款收入   236取消</t>
  </si>
  <si>
    <t>wz211助学款收入  211取消</t>
  </si>
  <si>
    <t>wz124,wz202助学款收入</t>
  </si>
  <si>
    <t>(文清朋友)</t>
  </si>
  <si>
    <t>701助学款收入</t>
  </si>
  <si>
    <t>不能忘情助学款</t>
  </si>
  <si>
    <t>801助学款收入</t>
  </si>
  <si>
    <t>18.08.29</t>
  </si>
  <si>
    <t>814助学款收入</t>
  </si>
  <si>
    <t>740助学款收入</t>
  </si>
  <si>
    <t>811助学款收入</t>
  </si>
  <si>
    <t>817助学款收入</t>
  </si>
  <si>
    <t>806助学款收入</t>
  </si>
  <si>
    <t>749助学款收入</t>
  </si>
  <si>
    <t>重庆万州助学支出(万州爱心助学)</t>
  </si>
  <si>
    <t>wz252助学款收入</t>
  </si>
  <si>
    <t>wz190助学款收入</t>
  </si>
  <si>
    <t>794助学款收入</t>
  </si>
  <si>
    <t>809助学款收入</t>
  </si>
  <si>
    <t>wz155助学款收入</t>
  </si>
  <si>
    <t>753助学款收入</t>
  </si>
  <si>
    <t>wz184,wz249,754助学款收入</t>
  </si>
  <si>
    <t>755,761助学款收入</t>
  </si>
  <si>
    <t>798，802，803助学款收入</t>
  </si>
  <si>
    <t>734,746助学款收入</t>
  </si>
  <si>
    <t>云南杨绍青助学款支出</t>
  </si>
  <si>
    <t>2017年01月-2018年08月份止总累计</t>
  </si>
  <si>
    <t>823助学款收入</t>
  </si>
  <si>
    <t>819助学款收入</t>
  </si>
  <si>
    <t>832助学款收入</t>
  </si>
  <si>
    <t>836助学款收入</t>
  </si>
  <si>
    <t>835助学款收入</t>
  </si>
  <si>
    <t>720助学款收入</t>
  </si>
  <si>
    <t>792助学款收入</t>
  </si>
  <si>
    <t>816助学款收入</t>
  </si>
  <si>
    <t>820助学款收入</t>
  </si>
  <si>
    <t>818,821,824,825,828助学款收入</t>
  </si>
  <si>
    <t>775助学款收入</t>
  </si>
  <si>
    <t>766助学款收入</t>
  </si>
  <si>
    <t>805,807助学款收入</t>
  </si>
  <si>
    <t>wz242,wz254助学款收入</t>
  </si>
  <si>
    <t>wz132助学款收入</t>
  </si>
  <si>
    <t>657助学款收入</t>
  </si>
  <si>
    <t>659助学款收入</t>
  </si>
  <si>
    <t>贵州胡永助学款支出</t>
  </si>
  <si>
    <t>贵州朱萍助学款支出</t>
  </si>
  <si>
    <t>贵州顾超助学款支出</t>
  </si>
  <si>
    <t>贵州刘长安助学款支出</t>
  </si>
  <si>
    <t>贵州康磊助学款支出</t>
  </si>
  <si>
    <t>贵州杨美银助学款支出</t>
  </si>
  <si>
    <t>贵州苏献铭助学款支出</t>
  </si>
  <si>
    <t>贵州顾斌助学款支出</t>
  </si>
  <si>
    <t>795助学款收入</t>
  </si>
  <si>
    <t>贵州顾贤举助学款支出</t>
  </si>
  <si>
    <t>贵州顾育琴助学款支出</t>
  </si>
  <si>
    <t>贵州王玉竹助学款支出</t>
  </si>
  <si>
    <t>贵州李家文助学款支出</t>
  </si>
  <si>
    <t>贵州吴东助学款支出</t>
  </si>
  <si>
    <t>贵州杨国正助学款支出</t>
  </si>
  <si>
    <t>2017年01月-2018年09月份止总累计</t>
  </si>
  <si>
    <t>2017年01月-2018年10月份止总累计</t>
  </si>
  <si>
    <t>2017年01月-2018年11月份止总累计</t>
  </si>
  <si>
    <t>2017年01月-2018年12月份止总累计</t>
  </si>
  <si>
    <t>2018年支付宝累计发生额</t>
  </si>
  <si>
    <t xml:space="preserve">手牵手收支总表      </t>
  </si>
  <si>
    <t>邮政卡</t>
  </si>
  <si>
    <t>2007.01-12</t>
  </si>
  <si>
    <t>2007.01.12</t>
  </si>
  <si>
    <t>农行卡</t>
  </si>
  <si>
    <t>二卡合计</t>
  </si>
  <si>
    <t>2008.01-12</t>
  </si>
  <si>
    <t>2009.01-12</t>
  </si>
  <si>
    <t>2009.01.12</t>
  </si>
  <si>
    <t>2010.01-12</t>
  </si>
  <si>
    <t>2011.01-12</t>
  </si>
  <si>
    <t>2012.01-12</t>
  </si>
  <si>
    <t>2013.01-12</t>
  </si>
  <si>
    <t>2014.01-12</t>
  </si>
  <si>
    <t>支付宝</t>
  </si>
  <si>
    <t>三账号合计</t>
  </si>
  <si>
    <t>2015.01-12</t>
  </si>
  <si>
    <t>2016.01-12</t>
  </si>
  <si>
    <t>2017.01-12</t>
  </si>
  <si>
    <t>2018.01-12</t>
  </si>
  <si>
    <t>总累计</t>
  </si>
</sst>
</file>

<file path=xl/styles.xml><?xml version="1.0" encoding="utf-8"?>
<styleSheet xmlns="http://schemas.openxmlformats.org/spreadsheetml/2006/main">
  <numFmts count="1">
    <numFmt numFmtId="164" formatCode="0.00_);[Red]\(0.00\)"/>
  </numFmts>
  <fonts count="5"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i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shrinkToFit="1"/>
    </xf>
    <xf numFmtId="0" fontId="3" fillId="0" borderId="16" xfId="0" applyFont="1" applyFill="1" applyBorder="1" applyAlignment="1">
      <alignment horizontal="center" shrinkToFit="1"/>
    </xf>
    <xf numFmtId="2" fontId="3" fillId="0" borderId="17" xfId="0" applyNumberFormat="1" applyFont="1" applyFill="1" applyBorder="1" applyAlignment="1">
      <alignment horizontal="center" shrinkToFit="1"/>
    </xf>
    <xf numFmtId="2" fontId="3" fillId="0" borderId="18" xfId="0" applyNumberFormat="1" applyFont="1" applyFill="1" applyBorder="1" applyAlignment="1">
      <alignment horizontal="center" shrinkToFit="1"/>
    </xf>
    <xf numFmtId="2" fontId="3" fillId="0" borderId="19" xfId="0" applyNumberFormat="1" applyFont="1" applyFill="1" applyBorder="1" applyAlignment="1">
      <alignment horizontal="center" shrinkToFit="1"/>
    </xf>
    <xf numFmtId="164" fontId="3" fillId="0" borderId="16" xfId="0" applyNumberFormat="1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14" fontId="3" fillId="0" borderId="21" xfId="0" applyNumberFormat="1" applyFont="1" applyFill="1" applyBorder="1" applyAlignment="1">
      <alignment horizontal="left" shrinkToFit="1"/>
    </xf>
    <xf numFmtId="0" fontId="3" fillId="0" borderId="21" xfId="0" applyFont="1" applyFill="1" applyBorder="1" applyAlignment="1">
      <alignment shrinkToFit="1"/>
    </xf>
    <xf numFmtId="2" fontId="3" fillId="0" borderId="22" xfId="0" applyNumberFormat="1" applyFont="1" applyFill="1" applyBorder="1" applyAlignment="1">
      <alignment horizontal="center" shrinkToFit="1"/>
    </xf>
    <xf numFmtId="2" fontId="3" fillId="0" borderId="23" xfId="0" applyNumberFormat="1" applyFont="1" applyFill="1" applyBorder="1" applyAlignment="1">
      <alignment horizontal="center" shrinkToFit="1"/>
    </xf>
    <xf numFmtId="2" fontId="3" fillId="0" borderId="24" xfId="0" applyNumberFormat="1" applyFont="1" applyFill="1" applyBorder="1" applyAlignment="1">
      <alignment horizontal="center" shrinkToFit="1"/>
    </xf>
    <xf numFmtId="2" fontId="3" fillId="0" borderId="21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0" fontId="3" fillId="0" borderId="7" xfId="0" applyFont="1" applyFill="1" applyBorder="1" applyAlignment="1">
      <alignment horizontal="center" shrinkToFit="1"/>
    </xf>
    <xf numFmtId="2" fontId="3" fillId="0" borderId="3" xfId="0" applyNumberFormat="1" applyFont="1" applyFill="1" applyBorder="1" applyAlignment="1">
      <alignment horizontal="center" shrinkToFit="1"/>
    </xf>
    <xf numFmtId="2" fontId="3" fillId="0" borderId="4" xfId="0" applyNumberFormat="1" applyFont="1" applyFill="1" applyBorder="1" applyAlignment="1">
      <alignment horizontal="center" shrinkToFit="1"/>
    </xf>
    <xf numFmtId="2" fontId="3" fillId="0" borderId="6" xfId="0" applyNumberFormat="1" applyFont="1" applyFill="1" applyBorder="1" applyAlignment="1">
      <alignment horizontal="center" shrinkToFit="1"/>
    </xf>
    <xf numFmtId="2" fontId="3" fillId="0" borderId="7" xfId="0" applyNumberFormat="1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2" fontId="3" fillId="0" borderId="27" xfId="0" applyNumberFormat="1" applyFont="1" applyFill="1" applyBorder="1" applyAlignment="1">
      <alignment horizontal="center" shrinkToFit="1"/>
    </xf>
    <xf numFmtId="2" fontId="3" fillId="0" borderId="28" xfId="0" applyNumberFormat="1" applyFont="1" applyFill="1" applyBorder="1" applyAlignment="1">
      <alignment horizontal="center" shrinkToFit="1"/>
    </xf>
    <xf numFmtId="2" fontId="3" fillId="0" borderId="26" xfId="0" applyNumberFormat="1" applyFont="1" applyFill="1" applyBorder="1" applyAlignment="1">
      <alignment horizontal="center" shrinkToFit="1"/>
    </xf>
    <xf numFmtId="2" fontId="3" fillId="0" borderId="10" xfId="0" applyNumberFormat="1" applyFont="1" applyFill="1" applyBorder="1" applyAlignment="1">
      <alignment horizontal="center" shrinkToFit="1"/>
    </xf>
    <xf numFmtId="2" fontId="3" fillId="0" borderId="29" xfId="0" applyNumberFormat="1" applyFont="1" applyFill="1" applyBorder="1" applyAlignment="1">
      <alignment horizontal="center" shrinkToFit="1"/>
    </xf>
    <xf numFmtId="2" fontId="3" fillId="0" borderId="14" xfId="0" applyNumberFormat="1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2" fontId="3" fillId="0" borderId="32" xfId="0" applyNumberFormat="1" applyFont="1" applyFill="1" applyBorder="1" applyAlignment="1">
      <alignment horizontal="center" shrinkToFit="1"/>
    </xf>
    <xf numFmtId="2" fontId="3" fillId="0" borderId="33" xfId="0" applyNumberFormat="1" applyFont="1" applyFill="1" applyBorder="1" applyAlignment="1">
      <alignment horizontal="center" shrinkToFit="1"/>
    </xf>
    <xf numFmtId="2" fontId="3" fillId="0" borderId="31" xfId="0" applyNumberFormat="1" applyFont="1" applyFill="1" applyBorder="1" applyAlignment="1">
      <alignment horizont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shrinkToFit="1"/>
    </xf>
    <xf numFmtId="2" fontId="3" fillId="0" borderId="36" xfId="0" applyNumberFormat="1" applyFont="1" applyFill="1" applyBorder="1" applyAlignment="1">
      <alignment horizontal="center" shrinkToFit="1"/>
    </xf>
    <xf numFmtId="2" fontId="3" fillId="0" borderId="37" xfId="0" applyNumberFormat="1" applyFont="1" applyFill="1" applyBorder="1" applyAlignment="1">
      <alignment horizontal="center" shrinkToFit="1"/>
    </xf>
    <xf numFmtId="164" fontId="3" fillId="0" borderId="38" xfId="0" applyNumberFormat="1" applyFont="1" applyFill="1" applyBorder="1" applyAlignment="1">
      <alignment horizontal="center" shrinkToFit="1"/>
    </xf>
    <xf numFmtId="14" fontId="3" fillId="0" borderId="20" xfId="0" applyNumberFormat="1" applyFont="1" applyFill="1" applyBorder="1" applyAlignment="1">
      <alignment horizontal="left" shrinkToFit="1"/>
    </xf>
    <xf numFmtId="0" fontId="3" fillId="0" borderId="9" xfId="0" applyFont="1" applyFill="1" applyBorder="1" applyAlignment="1">
      <alignment shrinkToFit="1"/>
    </xf>
    <xf numFmtId="2" fontId="3" fillId="0" borderId="39" xfId="0" applyNumberFormat="1" applyFont="1" applyFill="1" applyBorder="1" applyAlignment="1">
      <alignment horizontal="center" shrinkToFit="1"/>
    </xf>
    <xf numFmtId="2" fontId="3" fillId="0" borderId="40" xfId="0" applyNumberFormat="1" applyFont="1" applyFill="1" applyBorder="1" applyAlignment="1">
      <alignment horizontal="center" shrinkToFit="1"/>
    </xf>
    <xf numFmtId="2" fontId="3" fillId="0" borderId="41" xfId="0" applyNumberFormat="1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center" shrinkToFit="1"/>
    </xf>
    <xf numFmtId="2" fontId="3" fillId="0" borderId="5" xfId="0" applyNumberFormat="1" applyFont="1" applyFill="1" applyBorder="1" applyAlignment="1">
      <alignment horizontal="center" shrinkToFit="1"/>
    </xf>
    <xf numFmtId="2" fontId="3" fillId="0" borderId="42" xfId="0" applyNumberFormat="1" applyFont="1" applyFill="1" applyBorder="1" applyAlignment="1">
      <alignment horizontal="center" shrinkToFit="1"/>
    </xf>
    <xf numFmtId="2" fontId="3" fillId="0" borderId="11" xfId="0" applyNumberFormat="1" applyFont="1" applyFill="1" applyBorder="1" applyAlignment="1">
      <alignment horizontal="center" shrinkToFit="1"/>
    </xf>
    <xf numFmtId="2" fontId="3" fillId="0" borderId="13" xfId="0" applyNumberFormat="1" applyFont="1" applyFill="1" applyBorder="1" applyAlignment="1">
      <alignment horizontal="center" shrinkToFit="1"/>
    </xf>
    <xf numFmtId="2" fontId="3" fillId="0" borderId="43" xfId="0" applyNumberFormat="1" applyFont="1" applyFill="1" applyBorder="1" applyAlignment="1">
      <alignment horizontal="center" shrinkToFit="1"/>
    </xf>
    <xf numFmtId="2" fontId="3" fillId="0" borderId="44" xfId="0" applyNumberFormat="1" applyFont="1" applyFill="1" applyBorder="1" applyAlignment="1">
      <alignment horizontal="center" shrinkToFit="1"/>
    </xf>
    <xf numFmtId="2" fontId="3" fillId="0" borderId="45" xfId="0" applyNumberFormat="1" applyFont="1" applyFill="1" applyBorder="1" applyAlignment="1">
      <alignment horizontal="center" shrinkToFit="1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2" fontId="3" fillId="0" borderId="34" xfId="0" applyNumberFormat="1" applyFont="1" applyFill="1" applyBorder="1" applyAlignment="1">
      <alignment horizontal="center" shrinkToFit="1"/>
    </xf>
    <xf numFmtId="2" fontId="3" fillId="0" borderId="35" xfId="0" applyNumberFormat="1" applyFont="1" applyFill="1" applyBorder="1" applyAlignment="1">
      <alignment horizontal="center" shrinkToFit="1"/>
    </xf>
    <xf numFmtId="2" fontId="3" fillId="0" borderId="46" xfId="0" applyNumberFormat="1" applyFont="1" applyFill="1" applyBorder="1" applyAlignment="1">
      <alignment horizontal="center" shrinkToFit="1"/>
    </xf>
    <xf numFmtId="14" fontId="3" fillId="0" borderId="16" xfId="0" applyNumberFormat="1" applyFont="1" applyFill="1" applyBorder="1" applyAlignment="1">
      <alignment horizontal="left" shrinkToFit="1"/>
    </xf>
    <xf numFmtId="0" fontId="3" fillId="0" borderId="38" xfId="0" applyFont="1" applyFill="1" applyBorder="1" applyAlignment="1">
      <alignment shrinkToFit="1"/>
    </xf>
    <xf numFmtId="2" fontId="3" fillId="0" borderId="2" xfId="0" applyNumberFormat="1" applyFont="1" applyFill="1" applyBorder="1" applyAlignment="1">
      <alignment horizontal="center" shrinkToFit="1"/>
    </xf>
    <xf numFmtId="2" fontId="3" fillId="0" borderId="25" xfId="0" applyNumberFormat="1" applyFont="1" applyFill="1" applyBorder="1" applyAlignment="1">
      <alignment horizontal="center" shrinkToFit="1"/>
    </xf>
    <xf numFmtId="2" fontId="3" fillId="0" borderId="38" xfId="0" applyNumberFormat="1" applyFont="1" applyFill="1" applyBorder="1" applyAlignment="1">
      <alignment horizontal="center" shrinkToFit="1"/>
    </xf>
    <xf numFmtId="49" fontId="3" fillId="0" borderId="21" xfId="0" applyNumberFormat="1" applyFont="1" applyFill="1" applyBorder="1" applyAlignment="1">
      <alignment horizontal="left" vertical="center" shrinkToFit="1"/>
    </xf>
    <xf numFmtId="49" fontId="3" fillId="0" borderId="9" xfId="0" applyNumberFormat="1" applyFont="1" applyFill="1" applyBorder="1" applyAlignment="1">
      <alignment horizontal="left" vertical="center" shrinkToFit="1"/>
    </xf>
    <xf numFmtId="2" fontId="3" fillId="0" borderId="47" xfId="0" applyNumberFormat="1" applyFont="1" applyFill="1" applyBorder="1" applyAlignment="1">
      <alignment horizontal="center" shrinkToFit="1"/>
    </xf>
    <xf numFmtId="0" fontId="3" fillId="0" borderId="43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164" fontId="3" fillId="0" borderId="2" xfId="0" applyNumberFormat="1" applyFont="1" applyFill="1" applyBorder="1" applyAlignment="1">
      <alignment horizontal="center" shrinkToFit="1"/>
    </xf>
    <xf numFmtId="14" fontId="3" fillId="0" borderId="15" xfId="0" applyNumberFormat="1" applyFont="1" applyFill="1" applyBorder="1" applyAlignment="1">
      <alignment horizontal="left" shrinkToFit="1"/>
    </xf>
    <xf numFmtId="0" fontId="3" fillId="0" borderId="4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0" borderId="49" xfId="0" applyFont="1" applyFill="1" applyBorder="1" applyAlignment="1">
      <alignment horizontal="center" shrinkToFit="1"/>
    </xf>
    <xf numFmtId="2" fontId="3" fillId="0" borderId="9" xfId="0" applyNumberFormat="1" applyFont="1" applyFill="1" applyBorder="1" applyAlignment="1">
      <alignment horizontal="center" shrinkToFit="1"/>
    </xf>
    <xf numFmtId="2" fontId="3" fillId="0" borderId="12" xfId="0" applyNumberFormat="1" applyFont="1" applyFill="1" applyBorder="1" applyAlignment="1">
      <alignment horizontal="center" shrinkToFit="1"/>
    </xf>
    <xf numFmtId="2" fontId="3" fillId="0" borderId="30" xfId="0" applyNumberFormat="1" applyFont="1" applyFill="1" applyBorder="1" applyAlignment="1">
      <alignment horizontal="center" shrinkToFit="1"/>
    </xf>
    <xf numFmtId="164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3" fillId="0" borderId="50" xfId="0" applyNumberFormat="1" applyFont="1" applyFill="1" applyBorder="1" applyAlignment="1">
      <alignment horizontal="center" shrinkToFit="1"/>
    </xf>
    <xf numFmtId="2" fontId="3" fillId="0" borderId="51" xfId="0" applyNumberFormat="1" applyFont="1" applyFill="1" applyBorder="1" applyAlignment="1">
      <alignment horizontal="center" shrinkToFit="1"/>
    </xf>
    <xf numFmtId="2" fontId="3" fillId="0" borderId="52" xfId="0" applyNumberFormat="1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center" shrinkToFit="1"/>
    </xf>
    <xf numFmtId="2" fontId="3" fillId="0" borderId="53" xfId="0" applyNumberFormat="1" applyFont="1" applyFill="1" applyBorder="1" applyAlignment="1">
      <alignment horizontal="center" shrinkToFit="1"/>
    </xf>
    <xf numFmtId="2" fontId="3" fillId="0" borderId="54" xfId="0" applyNumberFormat="1" applyFont="1" applyFill="1" applyBorder="1" applyAlignment="1">
      <alignment horizontal="center" shrinkToFit="1"/>
    </xf>
    <xf numFmtId="2" fontId="3" fillId="0" borderId="55" xfId="0" applyNumberFormat="1" applyFont="1" applyFill="1" applyBorder="1" applyAlignment="1">
      <alignment horizontal="center" shrinkToFit="1"/>
    </xf>
    <xf numFmtId="2" fontId="3" fillId="0" borderId="56" xfId="0" applyNumberFormat="1" applyFont="1" applyFill="1" applyBorder="1" applyAlignment="1">
      <alignment horizontal="center" shrinkToFit="1"/>
    </xf>
    <xf numFmtId="0" fontId="3" fillId="0" borderId="57" xfId="0" applyFont="1" applyFill="1" applyBorder="1" applyAlignment="1">
      <alignment horizontal="center" shrinkToFit="1"/>
    </xf>
    <xf numFmtId="49" fontId="3" fillId="0" borderId="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shrinkToFit="1"/>
    </xf>
    <xf numFmtId="0" fontId="3" fillId="0" borderId="20" xfId="0" applyFont="1" applyFill="1" applyBorder="1" applyAlignment="1">
      <alignment horizontal="center" vertical="center" shrinkToFit="1"/>
    </xf>
    <xf numFmtId="2" fontId="3" fillId="0" borderId="39" xfId="0" applyNumberFormat="1" applyFont="1" applyFill="1" applyBorder="1" applyAlignment="1">
      <alignment horizontal="center" vertical="center" shrinkToFit="1"/>
    </xf>
    <xf numFmtId="2" fontId="3" fillId="0" borderId="23" xfId="0" applyNumberFormat="1" applyFont="1" applyFill="1" applyBorder="1" applyAlignment="1">
      <alignment horizontal="center" vertical="center" shrinkToFit="1"/>
    </xf>
    <xf numFmtId="2" fontId="3" fillId="0" borderId="24" xfId="0" applyNumberFormat="1" applyFont="1" applyFill="1" applyBorder="1" applyAlignment="1">
      <alignment horizontal="center" vertical="center" shrinkToFit="1"/>
    </xf>
    <xf numFmtId="2" fontId="3" fillId="0" borderId="22" xfId="0" applyNumberFormat="1" applyFont="1" applyFill="1" applyBorder="1" applyAlignment="1">
      <alignment horizontal="center" vertical="center" shrinkToFit="1"/>
    </xf>
    <xf numFmtId="2" fontId="3" fillId="0" borderId="21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left" shrinkToFit="1"/>
    </xf>
    <xf numFmtId="0" fontId="3" fillId="0" borderId="41" xfId="0" applyFont="1" applyFill="1" applyBorder="1" applyAlignment="1">
      <alignment shrinkToFit="1"/>
    </xf>
    <xf numFmtId="164" fontId="1" fillId="0" borderId="0" xfId="0" applyNumberFormat="1" applyFont="1" applyFill="1" applyBorder="1" applyAlignment="1">
      <alignment shrinkToFit="1"/>
    </xf>
    <xf numFmtId="14" fontId="3" fillId="0" borderId="20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4" fontId="3" fillId="0" borderId="15" xfId="0" applyNumberFormat="1" applyFont="1" applyFill="1" applyBorder="1" applyAlignment="1">
      <alignment horizontal="left" vertical="center" shrinkToFit="1"/>
    </xf>
    <xf numFmtId="2" fontId="3" fillId="0" borderId="50" xfId="0" applyNumberFormat="1" applyFont="1" applyFill="1" applyBorder="1" applyAlignment="1">
      <alignment horizontal="center" vertical="center" shrinkToFit="1"/>
    </xf>
    <xf numFmtId="2" fontId="3" fillId="0" borderId="51" xfId="0" applyNumberFormat="1" applyFont="1" applyFill="1" applyBorder="1" applyAlignment="1">
      <alignment horizontal="center" vertical="center" shrinkToFit="1"/>
    </xf>
    <xf numFmtId="2" fontId="3" fillId="0" borderId="52" xfId="0" applyNumberFormat="1" applyFont="1" applyFill="1" applyBorder="1" applyAlignment="1">
      <alignment horizontal="center" vertical="center" shrinkToFit="1"/>
    </xf>
    <xf numFmtId="2" fontId="3" fillId="0" borderId="58" xfId="0" applyNumberFormat="1" applyFont="1" applyFill="1" applyBorder="1" applyAlignment="1">
      <alignment horizontal="center" vertical="center" shrinkToFit="1"/>
    </xf>
    <xf numFmtId="2" fontId="3" fillId="0" borderId="59" xfId="0" applyNumberFormat="1" applyFont="1" applyFill="1" applyBorder="1" applyAlignment="1">
      <alignment horizontal="center" shrinkToFit="1"/>
    </xf>
    <xf numFmtId="2" fontId="3" fillId="0" borderId="60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shrinkToFit="1"/>
    </xf>
    <xf numFmtId="2" fontId="3" fillId="0" borderId="58" xfId="0" applyNumberFormat="1" applyFont="1" applyFill="1" applyBorder="1" applyAlignment="1">
      <alignment horizontal="center" shrinkToFit="1"/>
    </xf>
    <xf numFmtId="0" fontId="3" fillId="0" borderId="25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left"/>
    </xf>
    <xf numFmtId="2" fontId="3" fillId="0" borderId="32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/>
    </xf>
    <xf numFmtId="2" fontId="3" fillId="0" borderId="65" xfId="0" applyNumberFormat="1" applyFont="1" applyFill="1" applyBorder="1" applyAlignment="1">
      <alignment horizontal="center"/>
    </xf>
    <xf numFmtId="2" fontId="3" fillId="0" borderId="66" xfId="0" applyNumberFormat="1" applyFont="1" applyFill="1" applyBorder="1" applyAlignment="1">
      <alignment horizontal="center"/>
    </xf>
    <xf numFmtId="2" fontId="3" fillId="0" borderId="67" xfId="0" applyNumberFormat="1" applyFont="1" applyFill="1" applyBorder="1" applyAlignment="1">
      <alignment horizontal="center"/>
    </xf>
    <xf numFmtId="2" fontId="3" fillId="0" borderId="68" xfId="0" applyNumberFormat="1" applyFont="1" applyFill="1" applyBorder="1" applyAlignment="1">
      <alignment horizontal="center"/>
    </xf>
    <xf numFmtId="2" fontId="3" fillId="0" borderId="6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2" fontId="3" fillId="0" borderId="47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5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2" fontId="3" fillId="0" borderId="39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7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7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46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2" fontId="4" fillId="3" borderId="32" xfId="0" applyNumberFormat="1" applyFont="1" applyFill="1" applyBorder="1" applyAlignment="1">
      <alignment horizontal="center" vertical="center"/>
    </xf>
    <xf numFmtId="164" fontId="4" fillId="3" borderId="6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657225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9167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688657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688657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" name="Shape 1024"/>
        <xdr:cNvSpPr>
          <a:spLocks/>
        </xdr:cNvSpPr>
      </xdr:nvSpPr>
      <xdr:spPr>
        <a:xfrm flipV="1">
          <a:off x="936307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95"/>
  <sheetViews>
    <sheetView zoomScaleSheetLayoutView="100" workbookViewId="0" topLeftCell="A180">
      <selection activeCell="D197" sqref="D197"/>
    </sheetView>
  </sheetViews>
  <sheetFormatPr defaultColWidth="10.00390625" defaultRowHeight="13.5"/>
  <cols>
    <col min="1" max="1" width="2.875" style="1" bestFit="1" customWidth="1"/>
    <col min="2" max="2" width="8.375" style="2" bestFit="1" customWidth="1"/>
    <col min="3" max="3" width="28.625" style="2" bestFit="1" customWidth="1"/>
    <col min="4" max="4" width="9.125" style="1" bestFit="1" customWidth="1"/>
    <col min="5" max="7" width="8.625" style="1" bestFit="1" customWidth="1"/>
    <col min="8" max="9" width="6.875" style="1" bestFit="1" customWidth="1"/>
    <col min="10" max="12" width="9.375" style="1" bestFit="1" customWidth="1"/>
    <col min="13" max="13" width="9.00390625" style="1" bestFit="1" customWidth="1"/>
    <col min="14" max="14" width="8.625" style="1" bestFit="1" customWidth="1"/>
    <col min="15" max="256" width="9.00390625" style="1" bestFit="1" customWidth="1"/>
  </cols>
  <sheetData>
    <row r="1" spans="1:14" s="3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3" customFormat="1" ht="19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5.75" customHeight="1">
      <c r="A3" s="6"/>
      <c r="B3" s="7" t="s">
        <v>2</v>
      </c>
      <c r="C3" s="7" t="s">
        <v>3</v>
      </c>
      <c r="D3" s="8" t="s">
        <v>4</v>
      </c>
      <c r="E3" s="9"/>
      <c r="F3" s="9"/>
      <c r="G3" s="9"/>
      <c r="H3" s="9"/>
      <c r="I3" s="10"/>
      <c r="J3" s="8" t="s">
        <v>5</v>
      </c>
      <c r="K3" s="9"/>
      <c r="L3" s="9"/>
      <c r="M3" s="11"/>
      <c r="N3" s="12" t="s">
        <v>6</v>
      </c>
    </row>
    <row r="4" spans="1:14" s="5" customFormat="1" ht="15">
      <c r="A4" s="13"/>
      <c r="B4" s="14"/>
      <c r="C4" s="14"/>
      <c r="D4" s="15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12</v>
      </c>
      <c r="J4" s="15" t="s">
        <v>13</v>
      </c>
      <c r="K4" s="16" t="s">
        <v>14</v>
      </c>
      <c r="L4" s="16" t="s">
        <v>15</v>
      </c>
      <c r="M4" s="18" t="s">
        <v>16</v>
      </c>
      <c r="N4" s="19"/>
    </row>
    <row r="5" spans="1:14" s="2" customFormat="1" ht="14.25" customHeight="1">
      <c r="A5" s="20"/>
      <c r="B5" s="21"/>
      <c r="C5" s="22" t="s">
        <v>17</v>
      </c>
      <c r="D5" s="23"/>
      <c r="E5" s="24"/>
      <c r="F5" s="24"/>
      <c r="G5" s="24"/>
      <c r="H5" s="24"/>
      <c r="I5" s="25"/>
      <c r="J5" s="23"/>
      <c r="K5" s="24"/>
      <c r="L5" s="24"/>
      <c r="M5" s="25"/>
      <c r="N5" s="26">
        <v>40708.57</v>
      </c>
    </row>
    <row r="6" spans="1:14" s="2" customFormat="1" ht="14.25" customHeight="1">
      <c r="A6" s="27">
        <v>1</v>
      </c>
      <c r="B6" s="28" t="s">
        <v>18</v>
      </c>
      <c r="C6" s="29" t="s">
        <v>19</v>
      </c>
      <c r="D6" s="30"/>
      <c r="E6" s="31"/>
      <c r="F6" s="31"/>
      <c r="G6" s="31"/>
      <c r="H6" s="31"/>
      <c r="I6" s="32"/>
      <c r="J6" s="30"/>
      <c r="K6" s="31"/>
      <c r="L6" s="31"/>
      <c r="M6" s="32">
        <v>2</v>
      </c>
      <c r="N6" s="33">
        <f>N5+D6+E6+F6+G6+H6+I6-J6-K6-L6-M6</f>
        <v>40706.57</v>
      </c>
    </row>
    <row r="7" spans="1:14" s="2" customFormat="1" ht="14.25" customHeight="1">
      <c r="A7" s="34"/>
      <c r="B7" s="35"/>
      <c r="C7" s="36" t="s">
        <v>20</v>
      </c>
      <c r="D7" s="37">
        <f>SUM(D6:D6)</f>
        <v>0</v>
      </c>
      <c r="E7" s="38">
        <f>SUM(E6:E6)</f>
        <v>0</v>
      </c>
      <c r="F7" s="38">
        <f>SUM(F6:F6)</f>
        <v>0</v>
      </c>
      <c r="G7" s="38">
        <f aca="true" t="shared" si="0" ref="G7:L7">SUM(G6)</f>
        <v>0</v>
      </c>
      <c r="H7" s="38">
        <f t="shared" si="0"/>
        <v>0</v>
      </c>
      <c r="I7" s="39">
        <f t="shared" si="0"/>
        <v>0</v>
      </c>
      <c r="J7" s="37">
        <f t="shared" si="0"/>
        <v>0</v>
      </c>
      <c r="K7" s="38">
        <f t="shared" si="0"/>
        <v>0</v>
      </c>
      <c r="L7" s="38">
        <f t="shared" si="0"/>
        <v>0</v>
      </c>
      <c r="M7" s="39">
        <f>SUM(M6:M6)</f>
        <v>2</v>
      </c>
      <c r="N7" s="40">
        <f>N5+D7+E7+H7+I7-J7-M7</f>
        <v>40706.57</v>
      </c>
    </row>
    <row r="8" spans="1:14" s="2" customFormat="1" ht="14.25" customHeight="1">
      <c r="A8" s="41"/>
      <c r="B8" s="41"/>
      <c r="C8" s="42" t="s">
        <v>21</v>
      </c>
      <c r="D8" s="43">
        <f aca="true" t="shared" si="1" ref="D8:N8">D7</f>
        <v>0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4">
        <f t="shared" si="1"/>
        <v>0</v>
      </c>
      <c r="I8" s="45">
        <f t="shared" si="1"/>
        <v>0</v>
      </c>
      <c r="J8" s="46">
        <f t="shared" si="1"/>
        <v>0</v>
      </c>
      <c r="K8" s="47">
        <f t="shared" si="1"/>
        <v>0</v>
      </c>
      <c r="L8" s="47">
        <f t="shared" si="1"/>
        <v>0</v>
      </c>
      <c r="M8" s="48">
        <f t="shared" si="1"/>
        <v>2</v>
      </c>
      <c r="N8" s="45">
        <f t="shared" si="1"/>
        <v>40706.57</v>
      </c>
    </row>
    <row r="9" spans="1:14" s="2" customFormat="1" ht="14.25" customHeight="1">
      <c r="A9" s="49"/>
      <c r="B9" s="49"/>
      <c r="C9" s="50" t="s">
        <v>22</v>
      </c>
      <c r="D9" s="51">
        <f>1005621+D8</f>
        <v>1005621</v>
      </c>
      <c r="E9" s="52">
        <f>58322+E8</f>
        <v>58322</v>
      </c>
      <c r="F9" s="52">
        <f>3000+F8</f>
        <v>3000</v>
      </c>
      <c r="G9" s="52">
        <f>3900+G8</f>
        <v>3900</v>
      </c>
      <c r="H9" s="52">
        <f>2400.97+H8</f>
        <v>2400.97</v>
      </c>
      <c r="I9" s="53">
        <f>1250.96+I8</f>
        <v>1250.96</v>
      </c>
      <c r="J9" s="52">
        <f>996638+J8</f>
        <v>996638</v>
      </c>
      <c r="K9" s="52">
        <f>6000+K8</f>
        <v>6000</v>
      </c>
      <c r="L9" s="52">
        <f>4068.2+L8</f>
        <v>4068.2</v>
      </c>
      <c r="M9" s="52">
        <f>27080.16+M8</f>
        <v>27082.16</v>
      </c>
      <c r="N9" s="53">
        <f>D9+E9+F9+G9+H9+I9-J9-K9-L9-M9</f>
        <v>40706.56999999989</v>
      </c>
    </row>
    <row r="10" spans="2:3" s="1" customFormat="1" ht="14.25">
      <c r="B10" s="2"/>
      <c r="C10" s="2"/>
    </row>
    <row r="11" spans="1:14" s="3" customFormat="1" ht="18.75">
      <c r="A11" s="4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3" customFormat="1" ht="19.5">
      <c r="A12" s="4" t="s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5" customFormat="1" ht="15.75" customHeight="1">
      <c r="A13" s="6"/>
      <c r="B13" s="7" t="s">
        <v>2</v>
      </c>
      <c r="C13" s="7" t="s">
        <v>3</v>
      </c>
      <c r="D13" s="8" t="s">
        <v>4</v>
      </c>
      <c r="E13" s="9"/>
      <c r="F13" s="9"/>
      <c r="G13" s="9"/>
      <c r="H13" s="9"/>
      <c r="I13" s="10"/>
      <c r="J13" s="8" t="s">
        <v>5</v>
      </c>
      <c r="K13" s="9"/>
      <c r="L13" s="9"/>
      <c r="M13" s="11"/>
      <c r="N13" s="12" t="s">
        <v>6</v>
      </c>
    </row>
    <row r="14" spans="1:14" s="5" customFormat="1" ht="15">
      <c r="A14" s="13"/>
      <c r="B14" s="14"/>
      <c r="C14" s="54"/>
      <c r="D14" s="15" t="s">
        <v>7</v>
      </c>
      <c r="E14" s="16" t="s">
        <v>8</v>
      </c>
      <c r="F14" s="16" t="s">
        <v>9</v>
      </c>
      <c r="G14" s="16" t="s">
        <v>10</v>
      </c>
      <c r="H14" s="16" t="s">
        <v>11</v>
      </c>
      <c r="I14" s="17" t="s">
        <v>12</v>
      </c>
      <c r="J14" s="55" t="s">
        <v>13</v>
      </c>
      <c r="K14" s="56" t="s">
        <v>14</v>
      </c>
      <c r="L14" s="56" t="s">
        <v>15</v>
      </c>
      <c r="M14" s="57" t="s">
        <v>16</v>
      </c>
      <c r="N14" s="19"/>
    </row>
    <row r="15" spans="1:14" s="2" customFormat="1" ht="14.25" customHeight="1">
      <c r="A15" s="20"/>
      <c r="B15" s="58"/>
      <c r="C15" s="34" t="s">
        <v>24</v>
      </c>
      <c r="D15" s="59"/>
      <c r="E15" s="24"/>
      <c r="F15" s="24"/>
      <c r="G15" s="24"/>
      <c r="H15" s="24"/>
      <c r="I15" s="60"/>
      <c r="J15" s="37"/>
      <c r="K15" s="38"/>
      <c r="L15" s="38"/>
      <c r="M15" s="39"/>
      <c r="N15" s="61">
        <f>N9</f>
        <v>40706.56999999989</v>
      </c>
    </row>
    <row r="16" spans="1:14" s="2" customFormat="1" ht="14.25" customHeight="1">
      <c r="A16" s="27">
        <v>1</v>
      </c>
      <c r="B16" s="62" t="s">
        <v>25</v>
      </c>
      <c r="C16" s="63" t="s">
        <v>19</v>
      </c>
      <c r="D16" s="64"/>
      <c r="E16" s="31"/>
      <c r="F16" s="31"/>
      <c r="G16" s="31"/>
      <c r="H16" s="31"/>
      <c r="I16" s="65"/>
      <c r="J16" s="30"/>
      <c r="K16" s="31"/>
      <c r="L16" s="31"/>
      <c r="M16" s="32">
        <v>2</v>
      </c>
      <c r="N16" s="66">
        <f>N15+D16+E16+H16+I16-J16-M16</f>
        <v>40704.5699999999</v>
      </c>
    </row>
    <row r="17" spans="1:14" s="2" customFormat="1" ht="14.25" customHeight="1">
      <c r="A17" s="34"/>
      <c r="B17" s="35"/>
      <c r="C17" s="67" t="s">
        <v>20</v>
      </c>
      <c r="D17" s="37">
        <f aca="true" t="shared" si="2" ref="D17:M17">SUM(D16:D16)</f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68">
        <f t="shared" si="2"/>
        <v>0</v>
      </c>
      <c r="J17" s="37">
        <f t="shared" si="2"/>
        <v>0</v>
      </c>
      <c r="K17" s="38">
        <f t="shared" si="2"/>
        <v>0</v>
      </c>
      <c r="L17" s="38">
        <f t="shared" si="2"/>
        <v>0</v>
      </c>
      <c r="M17" s="39">
        <f t="shared" si="2"/>
        <v>2</v>
      </c>
      <c r="N17" s="40">
        <f>N15+D17+E17+H17+I17-J17-M17</f>
        <v>40704.5699999999</v>
      </c>
    </row>
    <row r="18" spans="1:14" s="2" customFormat="1" ht="14.25" customHeight="1">
      <c r="A18" s="41"/>
      <c r="B18" s="41"/>
      <c r="C18" s="42" t="s">
        <v>26</v>
      </c>
      <c r="D18" s="43">
        <f aca="true" t="shared" si="3" ref="D18:N18">D17</f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69">
        <f t="shared" si="3"/>
        <v>0</v>
      </c>
      <c r="J18" s="46">
        <f t="shared" si="3"/>
        <v>0</v>
      </c>
      <c r="K18" s="70">
        <f t="shared" si="3"/>
        <v>0</v>
      </c>
      <c r="L18" s="70">
        <f t="shared" si="3"/>
        <v>0</v>
      </c>
      <c r="M18" s="71">
        <f t="shared" si="3"/>
        <v>2</v>
      </c>
      <c r="N18" s="45">
        <f t="shared" si="3"/>
        <v>40704.5699999999</v>
      </c>
    </row>
    <row r="19" spans="1:14" s="2" customFormat="1" ht="14.25" customHeight="1">
      <c r="A19" s="49"/>
      <c r="B19" s="49"/>
      <c r="C19" s="50" t="s">
        <v>27</v>
      </c>
      <c r="D19" s="51">
        <f>D9+D18</f>
        <v>1005621</v>
      </c>
      <c r="E19" s="52">
        <f aca="true" t="shared" si="4" ref="E19:M19">E18+E9</f>
        <v>58322</v>
      </c>
      <c r="F19" s="52">
        <f t="shared" si="4"/>
        <v>3000</v>
      </c>
      <c r="G19" s="52">
        <f t="shared" si="4"/>
        <v>3900</v>
      </c>
      <c r="H19" s="52">
        <f t="shared" si="4"/>
        <v>2400.97</v>
      </c>
      <c r="I19" s="72">
        <f t="shared" si="4"/>
        <v>1250.96</v>
      </c>
      <c r="J19" s="51">
        <f t="shared" si="4"/>
        <v>996638</v>
      </c>
      <c r="K19" s="73">
        <f t="shared" si="4"/>
        <v>6000</v>
      </c>
      <c r="L19" s="73">
        <f t="shared" si="4"/>
        <v>4068.2</v>
      </c>
      <c r="M19" s="74">
        <f t="shared" si="4"/>
        <v>27084.16</v>
      </c>
      <c r="N19" s="53">
        <f>D19+E19+F19+G19+H19+I19-J19-K19-L19-M19</f>
        <v>40704.56999999989</v>
      </c>
    </row>
    <row r="20" spans="2:3" s="1" customFormat="1" ht="14.25">
      <c r="B20" s="2"/>
      <c r="C20" s="2"/>
    </row>
    <row r="21" spans="1:14" s="3" customFormat="1" ht="18.75">
      <c r="A21" s="4" t="s">
        <v>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9.5">
      <c r="A22" s="4" t="s">
        <v>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5" customFormat="1" ht="15.75" customHeight="1">
      <c r="A23" s="6"/>
      <c r="B23" s="7" t="s">
        <v>2</v>
      </c>
      <c r="C23" s="7" t="s">
        <v>3</v>
      </c>
      <c r="D23" s="8" t="s">
        <v>4</v>
      </c>
      <c r="E23" s="9"/>
      <c r="F23" s="9"/>
      <c r="G23" s="9"/>
      <c r="H23" s="9"/>
      <c r="I23" s="10"/>
      <c r="J23" s="8" t="s">
        <v>5</v>
      </c>
      <c r="K23" s="9"/>
      <c r="L23" s="9"/>
      <c r="M23" s="11"/>
      <c r="N23" s="12" t="s">
        <v>6</v>
      </c>
    </row>
    <row r="24" spans="1:14" s="5" customFormat="1" ht="15">
      <c r="A24" s="13"/>
      <c r="B24" s="14"/>
      <c r="C24" s="54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17" t="s">
        <v>12</v>
      </c>
      <c r="J24" s="15" t="s">
        <v>13</v>
      </c>
      <c r="K24" s="16" t="s">
        <v>14</v>
      </c>
      <c r="L24" s="16" t="s">
        <v>15</v>
      </c>
      <c r="M24" s="18" t="s">
        <v>16</v>
      </c>
      <c r="N24" s="19"/>
    </row>
    <row r="25" spans="1:14" s="2" customFormat="1" ht="14.25">
      <c r="A25" s="20"/>
      <c r="B25" s="58"/>
      <c r="C25" s="34" t="s">
        <v>24</v>
      </c>
      <c r="D25" s="59"/>
      <c r="E25" s="24"/>
      <c r="F25" s="24"/>
      <c r="G25" s="24"/>
      <c r="H25" s="24"/>
      <c r="I25" s="60"/>
      <c r="J25" s="23"/>
      <c r="K25" s="24"/>
      <c r="L25" s="24"/>
      <c r="M25" s="25"/>
      <c r="N25" s="61">
        <f>N19</f>
        <v>40704.56999999989</v>
      </c>
    </row>
    <row r="26" spans="1:14" s="2" customFormat="1" ht="12.75" customHeight="1">
      <c r="A26" s="27">
        <v>1</v>
      </c>
      <c r="B26" s="62" t="s">
        <v>29</v>
      </c>
      <c r="C26" s="75" t="s">
        <v>30</v>
      </c>
      <c r="D26" s="64"/>
      <c r="E26" s="31"/>
      <c r="F26" s="31"/>
      <c r="G26" s="31"/>
      <c r="H26" s="31"/>
      <c r="I26" s="65"/>
      <c r="J26" s="23">
        <v>1000</v>
      </c>
      <c r="K26" s="31"/>
      <c r="L26" s="31"/>
      <c r="M26" s="32"/>
      <c r="N26" s="66">
        <f>N25+D26+E26+H26+I26-J26-M26</f>
        <v>39704.5699999999</v>
      </c>
    </row>
    <row r="27" spans="1:14" s="2" customFormat="1" ht="12.75" customHeight="1">
      <c r="A27" s="27">
        <f>A26+1</f>
        <v>2</v>
      </c>
      <c r="B27" s="62" t="s">
        <v>29</v>
      </c>
      <c r="C27" s="75" t="s">
        <v>31</v>
      </c>
      <c r="D27" s="64"/>
      <c r="E27" s="31"/>
      <c r="F27" s="31"/>
      <c r="G27" s="31"/>
      <c r="H27" s="31"/>
      <c r="I27" s="65"/>
      <c r="J27" s="30">
        <v>1000</v>
      </c>
      <c r="K27" s="31"/>
      <c r="L27" s="31"/>
      <c r="M27" s="32"/>
      <c r="N27" s="66">
        <f>N26+D27+E27+H27+I27-J27-M27</f>
        <v>38704.5699999999</v>
      </c>
    </row>
    <row r="28" spans="1:14" s="2" customFormat="1" ht="12.75" customHeight="1">
      <c r="A28" s="27">
        <f>A27+1</f>
        <v>3</v>
      </c>
      <c r="B28" s="62" t="s">
        <v>29</v>
      </c>
      <c r="C28" s="75" t="s">
        <v>32</v>
      </c>
      <c r="D28" s="64"/>
      <c r="E28" s="31"/>
      <c r="F28" s="31"/>
      <c r="G28" s="31"/>
      <c r="H28" s="31"/>
      <c r="I28" s="65"/>
      <c r="J28" s="23">
        <v>1000</v>
      </c>
      <c r="K28" s="31"/>
      <c r="L28" s="31"/>
      <c r="M28" s="32"/>
      <c r="N28" s="66">
        <f>N27+D28+E28+H28+I28-J28-M28</f>
        <v>37704.5699999999</v>
      </c>
    </row>
    <row r="29" spans="1:14" s="2" customFormat="1" ht="12.75" customHeight="1">
      <c r="A29" s="27">
        <f aca="true" t="shared" si="5" ref="A29:A65">A28+1</f>
        <v>4</v>
      </c>
      <c r="B29" s="62" t="s">
        <v>29</v>
      </c>
      <c r="C29" s="75" t="s">
        <v>33</v>
      </c>
      <c r="D29" s="64"/>
      <c r="E29" s="31"/>
      <c r="F29" s="31"/>
      <c r="G29" s="31"/>
      <c r="H29" s="31"/>
      <c r="I29" s="65"/>
      <c r="J29" s="30">
        <v>1000</v>
      </c>
      <c r="K29" s="31"/>
      <c r="L29" s="31"/>
      <c r="M29" s="32"/>
      <c r="N29" s="66">
        <f aca="true" t="shared" si="6" ref="N29:N65">N28+D29+E29+H29+I29-J29-M29</f>
        <v>36704.5699999999</v>
      </c>
    </row>
    <row r="30" spans="1:14" s="2" customFormat="1" ht="12.75" customHeight="1">
      <c r="A30" s="27">
        <f t="shared" si="5"/>
        <v>5</v>
      </c>
      <c r="B30" s="62" t="s">
        <v>29</v>
      </c>
      <c r="C30" s="75" t="s">
        <v>34</v>
      </c>
      <c r="D30" s="64"/>
      <c r="E30" s="31"/>
      <c r="F30" s="31"/>
      <c r="G30" s="31"/>
      <c r="H30" s="31"/>
      <c r="I30" s="65"/>
      <c r="J30" s="23">
        <v>1000</v>
      </c>
      <c r="K30" s="31"/>
      <c r="L30" s="31"/>
      <c r="M30" s="32"/>
      <c r="N30" s="66">
        <f t="shared" si="6"/>
        <v>35704.5699999999</v>
      </c>
    </row>
    <row r="31" spans="1:14" s="2" customFormat="1" ht="12.75" customHeight="1">
      <c r="A31" s="27">
        <f t="shared" si="5"/>
        <v>6</v>
      </c>
      <c r="B31" s="62" t="s">
        <v>29</v>
      </c>
      <c r="C31" s="75" t="s">
        <v>35</v>
      </c>
      <c r="D31" s="64"/>
      <c r="E31" s="31"/>
      <c r="F31" s="31"/>
      <c r="G31" s="31"/>
      <c r="H31" s="31"/>
      <c r="I31" s="65"/>
      <c r="J31" s="30">
        <v>1000</v>
      </c>
      <c r="K31" s="31"/>
      <c r="L31" s="31"/>
      <c r="M31" s="32"/>
      <c r="N31" s="66">
        <f t="shared" si="6"/>
        <v>34704.5699999999</v>
      </c>
    </row>
    <row r="32" spans="1:14" s="2" customFormat="1" ht="12.75" customHeight="1">
      <c r="A32" s="27">
        <f t="shared" si="5"/>
        <v>7</v>
      </c>
      <c r="B32" s="62" t="s">
        <v>29</v>
      </c>
      <c r="C32" s="75" t="s">
        <v>36</v>
      </c>
      <c r="D32" s="64"/>
      <c r="E32" s="31"/>
      <c r="F32" s="31"/>
      <c r="G32" s="31"/>
      <c r="H32" s="31"/>
      <c r="I32" s="65"/>
      <c r="J32" s="23">
        <v>1000</v>
      </c>
      <c r="K32" s="31"/>
      <c r="L32" s="31"/>
      <c r="M32" s="32"/>
      <c r="N32" s="66">
        <f t="shared" si="6"/>
        <v>33704.5699999999</v>
      </c>
    </row>
    <row r="33" spans="1:14" s="2" customFormat="1" ht="12.75" customHeight="1">
      <c r="A33" s="27">
        <f t="shared" si="5"/>
        <v>8</v>
      </c>
      <c r="B33" s="62" t="s">
        <v>29</v>
      </c>
      <c r="C33" s="75" t="s">
        <v>37</v>
      </c>
      <c r="D33" s="64"/>
      <c r="E33" s="31"/>
      <c r="F33" s="31"/>
      <c r="G33" s="31"/>
      <c r="H33" s="31"/>
      <c r="I33" s="65"/>
      <c r="J33" s="30">
        <v>1000</v>
      </c>
      <c r="K33" s="31"/>
      <c r="L33" s="31"/>
      <c r="M33" s="32"/>
      <c r="N33" s="66">
        <f t="shared" si="6"/>
        <v>32704.5699999999</v>
      </c>
    </row>
    <row r="34" spans="1:14" s="2" customFormat="1" ht="12.75" customHeight="1">
      <c r="A34" s="27">
        <f t="shared" si="5"/>
        <v>9</v>
      </c>
      <c r="B34" s="62" t="s">
        <v>29</v>
      </c>
      <c r="C34" s="75" t="s">
        <v>38</v>
      </c>
      <c r="D34" s="64"/>
      <c r="E34" s="31"/>
      <c r="F34" s="31"/>
      <c r="G34" s="31"/>
      <c r="H34" s="31"/>
      <c r="I34" s="65"/>
      <c r="J34" s="23">
        <v>1000</v>
      </c>
      <c r="K34" s="31"/>
      <c r="L34" s="31"/>
      <c r="M34" s="32"/>
      <c r="N34" s="66">
        <f t="shared" si="6"/>
        <v>31704.5699999999</v>
      </c>
    </row>
    <row r="35" spans="1:14" s="2" customFormat="1" ht="12.75" customHeight="1">
      <c r="A35" s="27">
        <f t="shared" si="5"/>
        <v>10</v>
      </c>
      <c r="B35" s="62" t="s">
        <v>29</v>
      </c>
      <c r="C35" s="75" t="s">
        <v>39</v>
      </c>
      <c r="D35" s="64"/>
      <c r="E35" s="31"/>
      <c r="F35" s="31"/>
      <c r="G35" s="31"/>
      <c r="H35" s="31"/>
      <c r="I35" s="65"/>
      <c r="J35" s="30">
        <v>1000</v>
      </c>
      <c r="K35" s="31"/>
      <c r="L35" s="31"/>
      <c r="M35" s="32"/>
      <c r="N35" s="66">
        <f t="shared" si="6"/>
        <v>30704.5699999999</v>
      </c>
    </row>
    <row r="36" spans="1:14" s="2" customFormat="1" ht="12.75" customHeight="1">
      <c r="A36" s="27">
        <f t="shared" si="5"/>
        <v>11</v>
      </c>
      <c r="B36" s="62" t="s">
        <v>29</v>
      </c>
      <c r="C36" s="75" t="s">
        <v>40</v>
      </c>
      <c r="D36" s="64"/>
      <c r="E36" s="31"/>
      <c r="F36" s="31"/>
      <c r="G36" s="31"/>
      <c r="H36" s="31"/>
      <c r="I36" s="65"/>
      <c r="J36" s="23">
        <v>1500</v>
      </c>
      <c r="K36" s="31"/>
      <c r="L36" s="31"/>
      <c r="M36" s="32"/>
      <c r="N36" s="66">
        <f t="shared" si="6"/>
        <v>29204.5699999999</v>
      </c>
    </row>
    <row r="37" spans="1:14" s="2" customFormat="1" ht="12.75" customHeight="1">
      <c r="A37" s="27">
        <f t="shared" si="5"/>
        <v>12</v>
      </c>
      <c r="B37" s="62" t="s">
        <v>29</v>
      </c>
      <c r="C37" s="75" t="s">
        <v>41</v>
      </c>
      <c r="D37" s="64"/>
      <c r="E37" s="31"/>
      <c r="F37" s="31"/>
      <c r="G37" s="31"/>
      <c r="H37" s="31"/>
      <c r="I37" s="65"/>
      <c r="J37" s="30">
        <v>1000</v>
      </c>
      <c r="K37" s="31"/>
      <c r="L37" s="31"/>
      <c r="M37" s="32"/>
      <c r="N37" s="66">
        <f t="shared" si="6"/>
        <v>28204.5699999999</v>
      </c>
    </row>
    <row r="38" spans="1:14" s="2" customFormat="1" ht="12.75" customHeight="1">
      <c r="A38" s="27">
        <f t="shared" si="5"/>
        <v>13</v>
      </c>
      <c r="B38" s="62" t="s">
        <v>29</v>
      </c>
      <c r="C38" s="75" t="s">
        <v>42</v>
      </c>
      <c r="D38" s="64"/>
      <c r="E38" s="31"/>
      <c r="F38" s="31"/>
      <c r="G38" s="31"/>
      <c r="H38" s="31"/>
      <c r="I38" s="65"/>
      <c r="J38" s="23">
        <v>1000</v>
      </c>
      <c r="K38" s="31"/>
      <c r="L38" s="31"/>
      <c r="M38" s="32"/>
      <c r="N38" s="66">
        <f t="shared" si="6"/>
        <v>27204.5699999999</v>
      </c>
    </row>
    <row r="39" spans="1:14" s="2" customFormat="1" ht="12.75" customHeight="1">
      <c r="A39" s="27">
        <f t="shared" si="5"/>
        <v>14</v>
      </c>
      <c r="B39" s="62" t="s">
        <v>29</v>
      </c>
      <c r="C39" s="75" t="s">
        <v>43</v>
      </c>
      <c r="D39" s="64"/>
      <c r="E39" s="31"/>
      <c r="F39" s="31"/>
      <c r="G39" s="31"/>
      <c r="H39" s="31"/>
      <c r="I39" s="65"/>
      <c r="J39" s="30">
        <v>1000</v>
      </c>
      <c r="K39" s="31"/>
      <c r="L39" s="31"/>
      <c r="M39" s="32"/>
      <c r="N39" s="66">
        <f t="shared" si="6"/>
        <v>26204.5699999999</v>
      </c>
    </row>
    <row r="40" spans="1:14" s="2" customFormat="1" ht="12.75" customHeight="1">
      <c r="A40" s="27">
        <f t="shared" si="5"/>
        <v>15</v>
      </c>
      <c r="B40" s="62" t="s">
        <v>29</v>
      </c>
      <c r="C40" s="75" t="s">
        <v>44</v>
      </c>
      <c r="D40" s="64"/>
      <c r="E40" s="31"/>
      <c r="F40" s="31"/>
      <c r="G40" s="31"/>
      <c r="H40" s="31"/>
      <c r="I40" s="65"/>
      <c r="J40" s="23">
        <v>1000</v>
      </c>
      <c r="K40" s="31"/>
      <c r="L40" s="31"/>
      <c r="M40" s="32"/>
      <c r="N40" s="66">
        <f t="shared" si="6"/>
        <v>25204.5699999999</v>
      </c>
    </row>
    <row r="41" spans="1:14" s="2" customFormat="1" ht="12.75" customHeight="1">
      <c r="A41" s="27">
        <f t="shared" si="5"/>
        <v>16</v>
      </c>
      <c r="B41" s="62" t="s">
        <v>29</v>
      </c>
      <c r="C41" s="75" t="s">
        <v>45</v>
      </c>
      <c r="D41" s="64"/>
      <c r="E41" s="31"/>
      <c r="F41" s="31"/>
      <c r="G41" s="31"/>
      <c r="H41" s="31"/>
      <c r="I41" s="65"/>
      <c r="J41" s="30">
        <v>1000</v>
      </c>
      <c r="K41" s="31"/>
      <c r="L41" s="31"/>
      <c r="M41" s="32"/>
      <c r="N41" s="66">
        <f t="shared" si="6"/>
        <v>24204.5699999999</v>
      </c>
    </row>
    <row r="42" spans="1:14" s="2" customFormat="1" ht="12.75" customHeight="1">
      <c r="A42" s="27">
        <f t="shared" si="5"/>
        <v>17</v>
      </c>
      <c r="B42" s="62" t="s">
        <v>29</v>
      </c>
      <c r="C42" s="75" t="s">
        <v>46</v>
      </c>
      <c r="D42" s="64"/>
      <c r="E42" s="31"/>
      <c r="F42" s="31"/>
      <c r="G42" s="31"/>
      <c r="H42" s="31"/>
      <c r="I42" s="65"/>
      <c r="J42" s="23">
        <v>1000</v>
      </c>
      <c r="K42" s="31"/>
      <c r="L42" s="31"/>
      <c r="M42" s="32"/>
      <c r="N42" s="66">
        <f t="shared" si="6"/>
        <v>23204.5699999999</v>
      </c>
    </row>
    <row r="43" spans="1:14" s="2" customFormat="1" ht="12.75" customHeight="1">
      <c r="A43" s="27">
        <f t="shared" si="5"/>
        <v>18</v>
      </c>
      <c r="B43" s="62" t="s">
        <v>29</v>
      </c>
      <c r="C43" s="75" t="s">
        <v>47</v>
      </c>
      <c r="D43" s="64"/>
      <c r="E43" s="31"/>
      <c r="F43" s="31"/>
      <c r="G43" s="31"/>
      <c r="H43" s="31"/>
      <c r="I43" s="65"/>
      <c r="J43" s="30">
        <v>1000</v>
      </c>
      <c r="K43" s="31"/>
      <c r="L43" s="31"/>
      <c r="M43" s="32"/>
      <c r="N43" s="66">
        <f t="shared" si="6"/>
        <v>22204.5699999999</v>
      </c>
    </row>
    <row r="44" spans="1:14" s="2" customFormat="1" ht="12.75" customHeight="1">
      <c r="A44" s="27">
        <f t="shared" si="5"/>
        <v>19</v>
      </c>
      <c r="B44" s="62" t="s">
        <v>29</v>
      </c>
      <c r="C44" s="75" t="s">
        <v>48</v>
      </c>
      <c r="D44" s="64"/>
      <c r="E44" s="31"/>
      <c r="F44" s="31"/>
      <c r="G44" s="31"/>
      <c r="H44" s="31"/>
      <c r="I44" s="65"/>
      <c r="J44" s="23">
        <v>1000</v>
      </c>
      <c r="K44" s="31"/>
      <c r="L44" s="31"/>
      <c r="M44" s="32"/>
      <c r="N44" s="66">
        <f t="shared" si="6"/>
        <v>21204.5699999999</v>
      </c>
    </row>
    <row r="45" spans="1:14" s="2" customFormat="1" ht="12.75" customHeight="1">
      <c r="A45" s="27">
        <f t="shared" si="5"/>
        <v>20</v>
      </c>
      <c r="B45" s="62" t="s">
        <v>29</v>
      </c>
      <c r="C45" s="75" t="s">
        <v>49</v>
      </c>
      <c r="D45" s="64"/>
      <c r="E45" s="31"/>
      <c r="F45" s="31"/>
      <c r="G45" s="31"/>
      <c r="H45" s="31"/>
      <c r="I45" s="65"/>
      <c r="J45" s="30">
        <v>1000</v>
      </c>
      <c r="K45" s="31"/>
      <c r="L45" s="31"/>
      <c r="M45" s="32"/>
      <c r="N45" s="66">
        <f t="shared" si="6"/>
        <v>20204.5699999999</v>
      </c>
    </row>
    <row r="46" spans="1:14" s="2" customFormat="1" ht="12.75" customHeight="1">
      <c r="A46" s="27">
        <f t="shared" si="5"/>
        <v>21</v>
      </c>
      <c r="B46" s="62" t="s">
        <v>50</v>
      </c>
      <c r="C46" s="75" t="s">
        <v>51</v>
      </c>
      <c r="D46" s="64"/>
      <c r="E46" s="31"/>
      <c r="F46" s="31"/>
      <c r="G46" s="31"/>
      <c r="H46" s="31"/>
      <c r="I46" s="65"/>
      <c r="J46" s="23">
        <v>1000</v>
      </c>
      <c r="K46" s="31"/>
      <c r="L46" s="31"/>
      <c r="M46" s="32"/>
      <c r="N46" s="66">
        <f t="shared" si="6"/>
        <v>19204.5699999999</v>
      </c>
    </row>
    <row r="47" spans="1:14" s="2" customFormat="1" ht="12.75" customHeight="1">
      <c r="A47" s="27">
        <f t="shared" si="5"/>
        <v>22</v>
      </c>
      <c r="B47" s="62" t="s">
        <v>50</v>
      </c>
      <c r="C47" s="75" t="s">
        <v>52</v>
      </c>
      <c r="D47" s="64"/>
      <c r="E47" s="31"/>
      <c r="F47" s="31"/>
      <c r="G47" s="31"/>
      <c r="H47" s="31"/>
      <c r="I47" s="65"/>
      <c r="J47" s="30">
        <v>1000</v>
      </c>
      <c r="K47" s="31"/>
      <c r="L47" s="31"/>
      <c r="M47" s="32"/>
      <c r="N47" s="66">
        <f t="shared" si="6"/>
        <v>18204.5699999999</v>
      </c>
    </row>
    <row r="48" spans="1:14" s="2" customFormat="1" ht="12.75" customHeight="1">
      <c r="A48" s="27">
        <f t="shared" si="5"/>
        <v>23</v>
      </c>
      <c r="B48" s="62" t="s">
        <v>50</v>
      </c>
      <c r="C48" s="75" t="s">
        <v>53</v>
      </c>
      <c r="D48" s="64"/>
      <c r="E48" s="31"/>
      <c r="F48" s="31"/>
      <c r="G48" s="31"/>
      <c r="H48" s="31"/>
      <c r="I48" s="65"/>
      <c r="J48" s="23">
        <v>1000</v>
      </c>
      <c r="K48" s="31"/>
      <c r="L48" s="31"/>
      <c r="M48" s="32"/>
      <c r="N48" s="66">
        <f t="shared" si="6"/>
        <v>17204.5699999999</v>
      </c>
    </row>
    <row r="49" spans="1:14" s="2" customFormat="1" ht="12.75" customHeight="1">
      <c r="A49" s="27">
        <f t="shared" si="5"/>
        <v>24</v>
      </c>
      <c r="B49" s="62" t="s">
        <v>50</v>
      </c>
      <c r="C49" s="75" t="s">
        <v>54</v>
      </c>
      <c r="D49" s="64"/>
      <c r="E49" s="31"/>
      <c r="F49" s="31"/>
      <c r="G49" s="31"/>
      <c r="H49" s="31"/>
      <c r="I49" s="65"/>
      <c r="J49" s="30">
        <v>1000</v>
      </c>
      <c r="K49" s="31"/>
      <c r="L49" s="31"/>
      <c r="M49" s="32"/>
      <c r="N49" s="66">
        <f t="shared" si="6"/>
        <v>16204.5699999999</v>
      </c>
    </row>
    <row r="50" spans="1:14" s="2" customFormat="1" ht="12.75" customHeight="1">
      <c r="A50" s="27">
        <f t="shared" si="5"/>
        <v>25</v>
      </c>
      <c r="B50" s="62" t="s">
        <v>50</v>
      </c>
      <c r="C50" s="75" t="s">
        <v>55</v>
      </c>
      <c r="D50" s="64"/>
      <c r="E50" s="31"/>
      <c r="F50" s="31"/>
      <c r="G50" s="31"/>
      <c r="H50" s="31"/>
      <c r="I50" s="65"/>
      <c r="J50" s="23">
        <v>1000</v>
      </c>
      <c r="K50" s="31"/>
      <c r="L50" s="31"/>
      <c r="M50" s="32"/>
      <c r="N50" s="66">
        <f t="shared" si="6"/>
        <v>15204.5699999999</v>
      </c>
    </row>
    <row r="51" spans="1:14" s="2" customFormat="1" ht="12.75" customHeight="1">
      <c r="A51" s="27">
        <f t="shared" si="5"/>
        <v>26</v>
      </c>
      <c r="B51" s="62" t="s">
        <v>50</v>
      </c>
      <c r="C51" s="75" t="s">
        <v>56</v>
      </c>
      <c r="D51" s="64"/>
      <c r="E51" s="31"/>
      <c r="F51" s="31"/>
      <c r="G51" s="31"/>
      <c r="H51" s="31"/>
      <c r="I51" s="65"/>
      <c r="J51" s="30">
        <v>1000</v>
      </c>
      <c r="K51" s="31"/>
      <c r="L51" s="31"/>
      <c r="M51" s="32"/>
      <c r="N51" s="66">
        <f t="shared" si="6"/>
        <v>14204.5699999999</v>
      </c>
    </row>
    <row r="52" spans="1:14" s="2" customFormat="1" ht="12.75" customHeight="1">
      <c r="A52" s="27">
        <f t="shared" si="5"/>
        <v>27</v>
      </c>
      <c r="B52" s="62" t="s">
        <v>50</v>
      </c>
      <c r="C52" s="75" t="s">
        <v>57</v>
      </c>
      <c r="D52" s="64"/>
      <c r="E52" s="31"/>
      <c r="F52" s="31"/>
      <c r="G52" s="31"/>
      <c r="H52" s="31"/>
      <c r="I52" s="65"/>
      <c r="J52" s="23">
        <v>1000</v>
      </c>
      <c r="K52" s="31"/>
      <c r="L52" s="31"/>
      <c r="M52" s="32"/>
      <c r="N52" s="66">
        <f t="shared" si="6"/>
        <v>13204.5699999999</v>
      </c>
    </row>
    <row r="53" spans="1:14" s="2" customFormat="1" ht="12.75" customHeight="1">
      <c r="A53" s="27">
        <f t="shared" si="5"/>
        <v>28</v>
      </c>
      <c r="B53" s="62" t="s">
        <v>50</v>
      </c>
      <c r="C53" s="75" t="s">
        <v>58</v>
      </c>
      <c r="D53" s="64"/>
      <c r="E53" s="31"/>
      <c r="F53" s="31"/>
      <c r="G53" s="31"/>
      <c r="H53" s="31"/>
      <c r="I53" s="65"/>
      <c r="J53" s="30">
        <v>1500</v>
      </c>
      <c r="K53" s="31"/>
      <c r="L53" s="31"/>
      <c r="M53" s="32"/>
      <c r="N53" s="66">
        <f t="shared" si="6"/>
        <v>11704.5699999999</v>
      </c>
    </row>
    <row r="54" spans="1:14" s="2" customFormat="1" ht="12.75" customHeight="1">
      <c r="A54" s="27">
        <f t="shared" si="5"/>
        <v>29</v>
      </c>
      <c r="B54" s="62" t="s">
        <v>50</v>
      </c>
      <c r="C54" s="75" t="s">
        <v>59</v>
      </c>
      <c r="D54" s="64"/>
      <c r="E54" s="31"/>
      <c r="F54" s="31"/>
      <c r="G54" s="31"/>
      <c r="H54" s="31"/>
      <c r="I54" s="65"/>
      <c r="J54" s="23">
        <v>1500</v>
      </c>
      <c r="K54" s="31"/>
      <c r="L54" s="31"/>
      <c r="M54" s="32"/>
      <c r="N54" s="66">
        <f t="shared" si="6"/>
        <v>10204.5699999999</v>
      </c>
    </row>
    <row r="55" spans="1:14" s="2" customFormat="1" ht="12.75" customHeight="1">
      <c r="A55" s="27">
        <f t="shared" si="5"/>
        <v>30</v>
      </c>
      <c r="B55" s="62" t="s">
        <v>50</v>
      </c>
      <c r="C55" s="75" t="s">
        <v>60</v>
      </c>
      <c r="D55" s="64"/>
      <c r="E55" s="31"/>
      <c r="F55" s="31"/>
      <c r="G55" s="31"/>
      <c r="H55" s="31"/>
      <c r="I55" s="65"/>
      <c r="J55" s="30">
        <v>1000</v>
      </c>
      <c r="K55" s="31"/>
      <c r="L55" s="31"/>
      <c r="M55" s="32"/>
      <c r="N55" s="66">
        <f t="shared" si="6"/>
        <v>9204.5699999999</v>
      </c>
    </row>
    <row r="56" spans="1:14" s="2" customFormat="1" ht="12.75" customHeight="1">
      <c r="A56" s="27">
        <f t="shared" si="5"/>
        <v>31</v>
      </c>
      <c r="B56" s="62" t="s">
        <v>50</v>
      </c>
      <c r="C56" s="75" t="s">
        <v>61</v>
      </c>
      <c r="D56" s="64"/>
      <c r="E56" s="31"/>
      <c r="F56" s="31"/>
      <c r="G56" s="31"/>
      <c r="H56" s="31"/>
      <c r="I56" s="65"/>
      <c r="J56" s="23">
        <v>1000</v>
      </c>
      <c r="K56" s="31"/>
      <c r="L56" s="31"/>
      <c r="M56" s="32"/>
      <c r="N56" s="66">
        <f t="shared" si="6"/>
        <v>8204.5699999999</v>
      </c>
    </row>
    <row r="57" spans="1:14" s="2" customFormat="1" ht="12.75" customHeight="1">
      <c r="A57" s="27">
        <f t="shared" si="5"/>
        <v>32</v>
      </c>
      <c r="B57" s="62" t="s">
        <v>50</v>
      </c>
      <c r="C57" s="75" t="s">
        <v>62</v>
      </c>
      <c r="D57" s="64"/>
      <c r="E57" s="31"/>
      <c r="F57" s="31"/>
      <c r="G57" s="31"/>
      <c r="H57" s="31"/>
      <c r="I57" s="65"/>
      <c r="J57" s="30">
        <v>1000</v>
      </c>
      <c r="K57" s="31"/>
      <c r="L57" s="31"/>
      <c r="M57" s="32"/>
      <c r="N57" s="66">
        <f t="shared" si="6"/>
        <v>7204.5699999999</v>
      </c>
    </row>
    <row r="58" spans="1:14" s="2" customFormat="1" ht="12.75" customHeight="1">
      <c r="A58" s="27">
        <f t="shared" si="5"/>
        <v>33</v>
      </c>
      <c r="B58" s="62" t="s">
        <v>50</v>
      </c>
      <c r="C58" s="75" t="s">
        <v>63</v>
      </c>
      <c r="D58" s="64"/>
      <c r="E58" s="31"/>
      <c r="F58" s="31"/>
      <c r="G58" s="31"/>
      <c r="H58" s="31"/>
      <c r="I58" s="65"/>
      <c r="J58" s="23">
        <v>1000</v>
      </c>
      <c r="K58" s="31"/>
      <c r="L58" s="31"/>
      <c r="M58" s="32"/>
      <c r="N58" s="66">
        <f t="shared" si="6"/>
        <v>6204.5699999999</v>
      </c>
    </row>
    <row r="59" spans="1:14" s="2" customFormat="1" ht="12.75" customHeight="1">
      <c r="A59" s="27">
        <f t="shared" si="5"/>
        <v>34</v>
      </c>
      <c r="B59" s="62" t="s">
        <v>50</v>
      </c>
      <c r="C59" s="75" t="s">
        <v>64</v>
      </c>
      <c r="D59" s="64"/>
      <c r="E59" s="31"/>
      <c r="F59" s="31"/>
      <c r="G59" s="31"/>
      <c r="H59" s="31"/>
      <c r="I59" s="65"/>
      <c r="J59" s="30">
        <v>1500</v>
      </c>
      <c r="K59" s="31"/>
      <c r="L59" s="31"/>
      <c r="M59" s="32"/>
      <c r="N59" s="66">
        <f t="shared" si="6"/>
        <v>4704.5699999999</v>
      </c>
    </row>
    <row r="60" spans="1:14" s="2" customFormat="1" ht="12.75" customHeight="1">
      <c r="A60" s="27">
        <f t="shared" si="5"/>
        <v>35</v>
      </c>
      <c r="B60" s="62" t="s">
        <v>50</v>
      </c>
      <c r="C60" s="75" t="s">
        <v>65</v>
      </c>
      <c r="D60" s="64"/>
      <c r="E60" s="31"/>
      <c r="F60" s="31"/>
      <c r="G60" s="31"/>
      <c r="H60" s="31"/>
      <c r="I60" s="65"/>
      <c r="J60" s="23">
        <v>1500</v>
      </c>
      <c r="K60" s="31"/>
      <c r="L60" s="31"/>
      <c r="M60" s="32"/>
      <c r="N60" s="66">
        <f t="shared" si="6"/>
        <v>3204.5699999999</v>
      </c>
    </row>
    <row r="61" spans="1:14" s="2" customFormat="1" ht="12.75" customHeight="1">
      <c r="A61" s="27">
        <f t="shared" si="5"/>
        <v>36</v>
      </c>
      <c r="B61" s="62" t="s">
        <v>50</v>
      </c>
      <c r="C61" s="75" t="s">
        <v>66</v>
      </c>
      <c r="D61" s="64"/>
      <c r="E61" s="31"/>
      <c r="F61" s="31"/>
      <c r="G61" s="31"/>
      <c r="H61" s="31"/>
      <c r="I61" s="65"/>
      <c r="J61" s="30">
        <v>1000</v>
      </c>
      <c r="K61" s="31"/>
      <c r="L61" s="31"/>
      <c r="M61" s="32"/>
      <c r="N61" s="66">
        <f t="shared" si="6"/>
        <v>2204.5699999999</v>
      </c>
    </row>
    <row r="62" spans="1:14" s="2" customFormat="1" ht="12.75" customHeight="1">
      <c r="A62" s="27">
        <f t="shared" si="5"/>
        <v>37</v>
      </c>
      <c r="B62" s="62" t="s">
        <v>50</v>
      </c>
      <c r="C62" s="75" t="s">
        <v>67</v>
      </c>
      <c r="D62" s="64"/>
      <c r="E62" s="31"/>
      <c r="F62" s="31"/>
      <c r="G62" s="31"/>
      <c r="H62" s="31"/>
      <c r="I62" s="65"/>
      <c r="J62" s="23">
        <v>1000</v>
      </c>
      <c r="K62" s="31"/>
      <c r="L62" s="31"/>
      <c r="M62" s="32"/>
      <c r="N62" s="66">
        <f t="shared" si="6"/>
        <v>1204.5699999999</v>
      </c>
    </row>
    <row r="63" spans="1:14" s="2" customFormat="1" ht="12.75" customHeight="1">
      <c r="A63" s="27">
        <f t="shared" si="5"/>
        <v>38</v>
      </c>
      <c r="B63" s="62" t="s">
        <v>50</v>
      </c>
      <c r="C63" s="75" t="s">
        <v>68</v>
      </c>
      <c r="D63" s="64"/>
      <c r="E63" s="31"/>
      <c r="F63" s="31"/>
      <c r="G63" s="31"/>
      <c r="H63" s="31"/>
      <c r="I63" s="65"/>
      <c r="J63" s="30">
        <v>1000</v>
      </c>
      <c r="K63" s="31"/>
      <c r="L63" s="31"/>
      <c r="M63" s="32"/>
      <c r="N63" s="66">
        <f t="shared" si="6"/>
        <v>204.5699999999</v>
      </c>
    </row>
    <row r="64" spans="1:14" s="2" customFormat="1" ht="12.75" customHeight="1">
      <c r="A64" s="27">
        <f t="shared" si="5"/>
        <v>39</v>
      </c>
      <c r="B64" s="62" t="s">
        <v>69</v>
      </c>
      <c r="C64" s="75" t="s">
        <v>19</v>
      </c>
      <c r="D64" s="64"/>
      <c r="E64" s="31"/>
      <c r="F64" s="31"/>
      <c r="G64" s="31"/>
      <c r="H64" s="31"/>
      <c r="I64" s="65"/>
      <c r="J64" s="30"/>
      <c r="K64" s="31"/>
      <c r="L64" s="31"/>
      <c r="M64" s="32">
        <v>2</v>
      </c>
      <c r="N64" s="66">
        <f t="shared" si="6"/>
        <v>202.5699999999</v>
      </c>
    </row>
    <row r="65" spans="1:14" s="2" customFormat="1" ht="12.75" customHeight="1">
      <c r="A65" s="27">
        <f t="shared" si="5"/>
        <v>40</v>
      </c>
      <c r="B65" s="62" t="s">
        <v>70</v>
      </c>
      <c r="C65" s="76" t="s">
        <v>71</v>
      </c>
      <c r="D65" s="64"/>
      <c r="E65" s="31"/>
      <c r="F65" s="31"/>
      <c r="G65" s="31"/>
      <c r="H65" s="31">
        <v>24.62</v>
      </c>
      <c r="I65" s="65"/>
      <c r="J65" s="30"/>
      <c r="K65" s="31"/>
      <c r="L65" s="31"/>
      <c r="M65" s="32"/>
      <c r="N65" s="66">
        <f t="shared" si="6"/>
        <v>227.1899999999</v>
      </c>
    </row>
    <row r="66" spans="1:14" s="2" customFormat="1" ht="12.75" customHeight="1">
      <c r="A66" s="34"/>
      <c r="B66" s="35"/>
      <c r="C66" s="67" t="s">
        <v>20</v>
      </c>
      <c r="D66" s="37">
        <f aca="true" t="shared" si="7" ref="D66:M66">SUM(D26:D65)</f>
        <v>0</v>
      </c>
      <c r="E66" s="38">
        <f t="shared" si="7"/>
        <v>0</v>
      </c>
      <c r="F66" s="38">
        <f t="shared" si="7"/>
        <v>0</v>
      </c>
      <c r="G66" s="38">
        <f t="shared" si="7"/>
        <v>0</v>
      </c>
      <c r="H66" s="38">
        <f t="shared" si="7"/>
        <v>24.62</v>
      </c>
      <c r="I66" s="68">
        <f t="shared" si="7"/>
        <v>0</v>
      </c>
      <c r="J66" s="37">
        <f t="shared" si="7"/>
        <v>40500</v>
      </c>
      <c r="K66" s="38">
        <f t="shared" si="7"/>
        <v>0</v>
      </c>
      <c r="L66" s="38">
        <f t="shared" si="7"/>
        <v>0</v>
      </c>
      <c r="M66" s="39">
        <f t="shared" si="7"/>
        <v>2</v>
      </c>
      <c r="N66" s="40">
        <f>N25+SUM(D66:I66)-SUM(J66:M66)</f>
        <v>227.18999999990046</v>
      </c>
    </row>
    <row r="67" spans="1:14" s="2" customFormat="1" ht="12.75" customHeight="1">
      <c r="A67" s="41"/>
      <c r="B67" s="41"/>
      <c r="C67" s="42" t="s">
        <v>72</v>
      </c>
      <c r="D67" s="43">
        <f aca="true" t="shared" si="8" ref="D67:N67">D66</f>
        <v>0</v>
      </c>
      <c r="E67" s="44">
        <f t="shared" si="8"/>
        <v>0</v>
      </c>
      <c r="F67" s="44">
        <f t="shared" si="8"/>
        <v>0</v>
      </c>
      <c r="G67" s="44">
        <f t="shared" si="8"/>
        <v>0</v>
      </c>
      <c r="H67" s="44">
        <f t="shared" si="8"/>
        <v>24.62</v>
      </c>
      <c r="I67" s="69">
        <f t="shared" si="8"/>
        <v>0</v>
      </c>
      <c r="J67" s="43">
        <f t="shared" si="8"/>
        <v>40500</v>
      </c>
      <c r="K67" s="77">
        <f t="shared" si="8"/>
        <v>0</v>
      </c>
      <c r="L67" s="77">
        <f t="shared" si="8"/>
        <v>0</v>
      </c>
      <c r="M67" s="78">
        <f t="shared" si="8"/>
        <v>2</v>
      </c>
      <c r="N67" s="45">
        <f t="shared" si="8"/>
        <v>227.18999999990046</v>
      </c>
    </row>
    <row r="68" spans="1:14" s="2" customFormat="1" ht="12.75" customHeight="1">
      <c r="A68" s="49"/>
      <c r="B68" s="49"/>
      <c r="C68" s="50" t="s">
        <v>73</v>
      </c>
      <c r="D68" s="51">
        <f aca="true" t="shared" si="9" ref="D68:I68">D19+D67</f>
        <v>1005621</v>
      </c>
      <c r="E68" s="73">
        <f t="shared" si="9"/>
        <v>58322</v>
      </c>
      <c r="F68" s="73">
        <f t="shared" si="9"/>
        <v>3000</v>
      </c>
      <c r="G68" s="73">
        <f t="shared" si="9"/>
        <v>3900</v>
      </c>
      <c r="H68" s="73">
        <f t="shared" si="9"/>
        <v>2425.5899999999997</v>
      </c>
      <c r="I68" s="79">
        <f t="shared" si="9"/>
        <v>1250.96</v>
      </c>
      <c r="J68" s="51">
        <f aca="true" t="shared" si="10" ref="J68:M68">J67+J19</f>
        <v>1037138</v>
      </c>
      <c r="K68" s="73">
        <f t="shared" si="10"/>
        <v>6000</v>
      </c>
      <c r="L68" s="73">
        <f t="shared" si="10"/>
        <v>4068.2</v>
      </c>
      <c r="M68" s="74">
        <f t="shared" si="10"/>
        <v>27086.16</v>
      </c>
      <c r="N68" s="53">
        <f>D68+E68+F68+G68+H68+I68-J68-K68-L68-M68</f>
        <v>227.1899999999987</v>
      </c>
    </row>
    <row r="69" spans="2:3" s="1" customFormat="1" ht="14.25">
      <c r="B69" s="2"/>
      <c r="C69" s="2"/>
    </row>
    <row r="70" spans="1:14" s="3" customFormat="1" ht="18.75">
      <c r="A70" s="4" t="s">
        <v>74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3" customFormat="1" ht="19.5">
      <c r="A71" s="4" t="s">
        <v>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5" customFormat="1" ht="15.75" customHeight="1">
      <c r="A72" s="6"/>
      <c r="B72" s="7" t="s">
        <v>2</v>
      </c>
      <c r="C72" s="7" t="s">
        <v>3</v>
      </c>
      <c r="D72" s="8" t="s">
        <v>4</v>
      </c>
      <c r="E72" s="9"/>
      <c r="F72" s="9"/>
      <c r="G72" s="9"/>
      <c r="H72" s="9"/>
      <c r="I72" s="10"/>
      <c r="J72" s="8" t="s">
        <v>5</v>
      </c>
      <c r="K72" s="9"/>
      <c r="L72" s="9"/>
      <c r="M72" s="11"/>
      <c r="N72" s="12" t="s">
        <v>6</v>
      </c>
    </row>
    <row r="73" spans="1:14" s="5" customFormat="1" ht="15">
      <c r="A73" s="13"/>
      <c r="B73" s="14"/>
      <c r="C73" s="14"/>
      <c r="D73" s="15" t="s">
        <v>7</v>
      </c>
      <c r="E73" s="16" t="s">
        <v>8</v>
      </c>
      <c r="F73" s="16" t="s">
        <v>9</v>
      </c>
      <c r="G73" s="16" t="s">
        <v>10</v>
      </c>
      <c r="H73" s="16" t="s">
        <v>11</v>
      </c>
      <c r="I73" s="17" t="s">
        <v>12</v>
      </c>
      <c r="J73" s="55" t="s">
        <v>13</v>
      </c>
      <c r="K73" s="56" t="s">
        <v>14</v>
      </c>
      <c r="L73" s="56" t="s">
        <v>15</v>
      </c>
      <c r="M73" s="57" t="s">
        <v>16</v>
      </c>
      <c r="N73" s="19"/>
    </row>
    <row r="74" spans="1:14" s="2" customFormat="1" ht="14.25">
      <c r="A74" s="20"/>
      <c r="B74" s="21"/>
      <c r="C74" s="22" t="s">
        <v>24</v>
      </c>
      <c r="D74" s="23"/>
      <c r="E74" s="24"/>
      <c r="F74" s="24"/>
      <c r="G74" s="24"/>
      <c r="H74" s="24"/>
      <c r="I74" s="60"/>
      <c r="J74" s="37"/>
      <c r="K74" s="38"/>
      <c r="L74" s="38"/>
      <c r="M74" s="39"/>
      <c r="N74" s="61">
        <f>N68</f>
        <v>227.1899999999987</v>
      </c>
    </row>
    <row r="75" spans="1:14" s="2" customFormat="1" ht="12.75" customHeight="1">
      <c r="A75" s="20">
        <v>1</v>
      </c>
      <c r="B75" s="80" t="s">
        <v>75</v>
      </c>
      <c r="C75" s="81" t="s">
        <v>19</v>
      </c>
      <c r="D75" s="23"/>
      <c r="E75" s="24"/>
      <c r="F75" s="24"/>
      <c r="G75" s="24"/>
      <c r="H75" s="24"/>
      <c r="I75" s="60"/>
      <c r="J75" s="46"/>
      <c r="K75" s="70"/>
      <c r="L75" s="70"/>
      <c r="M75" s="71">
        <v>2</v>
      </c>
      <c r="N75" s="66">
        <f>N74+D75+E75+H75+I75-J75-M75</f>
        <v>225.189999999999</v>
      </c>
    </row>
    <row r="76" spans="1:14" s="2" customFormat="1" ht="12.75" customHeight="1">
      <c r="A76" s="34"/>
      <c r="B76" s="35"/>
      <c r="C76" s="36" t="s">
        <v>20</v>
      </c>
      <c r="D76" s="37">
        <f aca="true" t="shared" si="11" ref="D76:M76">SUM(D75:D75)</f>
        <v>0</v>
      </c>
      <c r="E76" s="38">
        <f t="shared" si="11"/>
        <v>0</v>
      </c>
      <c r="F76" s="38">
        <f t="shared" si="11"/>
        <v>0</v>
      </c>
      <c r="G76" s="38">
        <f t="shared" si="11"/>
        <v>0</v>
      </c>
      <c r="H76" s="38">
        <f t="shared" si="11"/>
        <v>0</v>
      </c>
      <c r="I76" s="39">
        <f t="shared" si="11"/>
        <v>0</v>
      </c>
      <c r="J76" s="59">
        <f t="shared" si="11"/>
        <v>0</v>
      </c>
      <c r="K76" s="59">
        <f t="shared" si="11"/>
        <v>0</v>
      </c>
      <c r="L76" s="59">
        <f t="shared" si="11"/>
        <v>0</v>
      </c>
      <c r="M76" s="60">
        <f t="shared" si="11"/>
        <v>2</v>
      </c>
      <c r="N76" s="82">
        <f>N74+D76+E76+H76+I76-J76-M76</f>
        <v>225.189999999999</v>
      </c>
    </row>
    <row r="77" spans="1:14" s="2" customFormat="1" ht="12.75" customHeight="1">
      <c r="A77" s="41"/>
      <c r="B77" s="41"/>
      <c r="C77" s="42" t="s">
        <v>76</v>
      </c>
      <c r="D77" s="43">
        <f aca="true" t="shared" si="12" ref="D77:N77">D76</f>
        <v>0</v>
      </c>
      <c r="E77" s="44">
        <f t="shared" si="12"/>
        <v>0</v>
      </c>
      <c r="F77" s="44">
        <f t="shared" si="12"/>
        <v>0</v>
      </c>
      <c r="G77" s="44">
        <f t="shared" si="12"/>
        <v>0</v>
      </c>
      <c r="H77" s="44">
        <f t="shared" si="12"/>
        <v>0</v>
      </c>
      <c r="I77" s="45">
        <f t="shared" si="12"/>
        <v>0</v>
      </c>
      <c r="J77" s="44">
        <f t="shared" si="12"/>
        <v>0</v>
      </c>
      <c r="K77" s="44">
        <f t="shared" si="12"/>
        <v>0</v>
      </c>
      <c r="L77" s="44">
        <f t="shared" si="12"/>
        <v>0</v>
      </c>
      <c r="M77" s="69">
        <f t="shared" si="12"/>
        <v>2</v>
      </c>
      <c r="N77" s="83">
        <f t="shared" si="12"/>
        <v>225.189999999999</v>
      </c>
    </row>
    <row r="78" spans="1:14" s="2" customFormat="1" ht="12.75" customHeight="1">
      <c r="A78" s="49"/>
      <c r="B78" s="49"/>
      <c r="C78" s="50" t="s">
        <v>77</v>
      </c>
      <c r="D78" s="51">
        <f aca="true" t="shared" si="13" ref="D78:I78">D68+D77</f>
        <v>1005621</v>
      </c>
      <c r="E78" s="73">
        <f t="shared" si="13"/>
        <v>58322</v>
      </c>
      <c r="F78" s="73">
        <f t="shared" si="13"/>
        <v>3000</v>
      </c>
      <c r="G78" s="73">
        <f t="shared" si="13"/>
        <v>3900</v>
      </c>
      <c r="H78" s="73">
        <f t="shared" si="13"/>
        <v>2425.59</v>
      </c>
      <c r="I78" s="79">
        <f t="shared" si="13"/>
        <v>1250.96</v>
      </c>
      <c r="J78" s="51">
        <f aca="true" t="shared" si="14" ref="J78:M78">J77+J68</f>
        <v>1037138</v>
      </c>
      <c r="K78" s="51">
        <f t="shared" si="14"/>
        <v>6000</v>
      </c>
      <c r="L78" s="51">
        <f t="shared" si="14"/>
        <v>4068.2</v>
      </c>
      <c r="M78" s="74">
        <f t="shared" si="14"/>
        <v>27088.16</v>
      </c>
      <c r="N78" s="53">
        <f>D78+E78+F78+G78+H78+I78-J78-K78-L78-M78</f>
        <v>225.1899999999987</v>
      </c>
    </row>
    <row r="79" spans="2:3" s="1" customFormat="1" ht="14.25">
      <c r="B79" s="2"/>
      <c r="C79" s="2"/>
    </row>
    <row r="80" spans="1:14" s="3" customFormat="1" ht="18.75">
      <c r="A80" s="4" t="s">
        <v>78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3" customFormat="1" ht="19.5">
      <c r="A81" s="4" t="s">
        <v>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5" customFormat="1" ht="15.75" customHeight="1">
      <c r="A82" s="6"/>
      <c r="B82" s="7" t="s">
        <v>2</v>
      </c>
      <c r="C82" s="7" t="s">
        <v>3</v>
      </c>
      <c r="D82" s="8" t="s">
        <v>4</v>
      </c>
      <c r="E82" s="9"/>
      <c r="F82" s="9"/>
      <c r="G82" s="9"/>
      <c r="H82" s="9"/>
      <c r="I82" s="10"/>
      <c r="J82" s="8" t="s">
        <v>5</v>
      </c>
      <c r="K82" s="9"/>
      <c r="L82" s="9"/>
      <c r="M82" s="11"/>
      <c r="N82" s="7" t="s">
        <v>6</v>
      </c>
    </row>
    <row r="83" spans="1:14" s="5" customFormat="1" ht="15">
      <c r="A83" s="13"/>
      <c r="B83" s="14"/>
      <c r="C83" s="14"/>
      <c r="D83" s="15" t="s">
        <v>7</v>
      </c>
      <c r="E83" s="16" t="s">
        <v>8</v>
      </c>
      <c r="F83" s="16" t="s">
        <v>9</v>
      </c>
      <c r="G83" s="16" t="s">
        <v>10</v>
      </c>
      <c r="H83" s="16" t="s">
        <v>11</v>
      </c>
      <c r="I83" s="17" t="s">
        <v>12</v>
      </c>
      <c r="J83" s="15" t="s">
        <v>13</v>
      </c>
      <c r="K83" s="16" t="s">
        <v>14</v>
      </c>
      <c r="L83" s="16" t="s">
        <v>15</v>
      </c>
      <c r="M83" s="18" t="s">
        <v>16</v>
      </c>
      <c r="N83" s="14"/>
    </row>
    <row r="84" spans="1:14" s="2" customFormat="1" ht="14.25">
      <c r="A84" s="20"/>
      <c r="B84" s="21"/>
      <c r="C84" s="22" t="s">
        <v>24</v>
      </c>
      <c r="D84" s="23"/>
      <c r="E84" s="24"/>
      <c r="F84" s="24"/>
      <c r="G84" s="24"/>
      <c r="H84" s="24"/>
      <c r="I84" s="25"/>
      <c r="J84" s="37"/>
      <c r="K84" s="38"/>
      <c r="L84" s="38"/>
      <c r="M84" s="40"/>
      <c r="N84" s="26">
        <f>N78</f>
        <v>225.1899999999987</v>
      </c>
    </row>
    <row r="85" spans="1:14" s="2" customFormat="1" ht="12.75" customHeight="1">
      <c r="A85" s="27">
        <v>1</v>
      </c>
      <c r="B85" s="28" t="s">
        <v>79</v>
      </c>
      <c r="C85" s="29" t="s">
        <v>19</v>
      </c>
      <c r="D85" s="30"/>
      <c r="E85" s="31"/>
      <c r="F85" s="31"/>
      <c r="G85" s="31"/>
      <c r="H85" s="31"/>
      <c r="I85" s="32"/>
      <c r="J85" s="30"/>
      <c r="K85" s="31"/>
      <c r="L85" s="31"/>
      <c r="M85" s="66">
        <v>2</v>
      </c>
      <c r="N85" s="33">
        <f>N84+D85+E85+H85+I85-J85-M85</f>
        <v>223.189999999999</v>
      </c>
    </row>
    <row r="86" spans="1:14" s="2" customFormat="1" ht="12.75" customHeight="1">
      <c r="A86" s="34"/>
      <c r="B86" s="35"/>
      <c r="C86" s="36" t="s">
        <v>20</v>
      </c>
      <c r="D86" s="37">
        <f aca="true" t="shared" si="15" ref="D86:M86">SUM(D85:D85)</f>
        <v>0</v>
      </c>
      <c r="E86" s="38">
        <f t="shared" si="15"/>
        <v>0</v>
      </c>
      <c r="F86" s="38">
        <f t="shared" si="15"/>
        <v>0</v>
      </c>
      <c r="G86" s="38">
        <f t="shared" si="15"/>
        <v>0</v>
      </c>
      <c r="H86" s="38">
        <f t="shared" si="15"/>
        <v>0</v>
      </c>
      <c r="I86" s="68">
        <f t="shared" si="15"/>
        <v>0</v>
      </c>
      <c r="J86" s="37">
        <f t="shared" si="15"/>
        <v>0</v>
      </c>
      <c r="K86" s="38">
        <f t="shared" si="15"/>
        <v>0</v>
      </c>
      <c r="L86" s="38">
        <f t="shared" si="15"/>
        <v>0</v>
      </c>
      <c r="M86" s="39">
        <f t="shared" si="15"/>
        <v>2</v>
      </c>
      <c r="N86" s="40">
        <f>N84+D86+E86+H86+I86-J86-M86</f>
        <v>223.189999999999</v>
      </c>
    </row>
    <row r="87" spans="1:14" s="2" customFormat="1" ht="12.75" customHeight="1">
      <c r="A87" s="41"/>
      <c r="B87" s="41"/>
      <c r="C87" s="42" t="s">
        <v>80</v>
      </c>
      <c r="D87" s="43">
        <f aca="true" t="shared" si="16" ref="D87:N87">D86</f>
        <v>0</v>
      </c>
      <c r="E87" s="44">
        <f t="shared" si="16"/>
        <v>0</v>
      </c>
      <c r="F87" s="44">
        <f t="shared" si="16"/>
        <v>0</v>
      </c>
      <c r="G87" s="44">
        <f t="shared" si="16"/>
        <v>0</v>
      </c>
      <c r="H87" s="44">
        <f t="shared" si="16"/>
        <v>0</v>
      </c>
      <c r="I87" s="69">
        <f t="shared" si="16"/>
        <v>0</v>
      </c>
      <c r="J87" s="43">
        <f t="shared" si="16"/>
        <v>0</v>
      </c>
      <c r="K87" s="77">
        <f t="shared" si="16"/>
        <v>0</v>
      </c>
      <c r="L87" s="77">
        <f t="shared" si="16"/>
        <v>0</v>
      </c>
      <c r="M87" s="78">
        <f t="shared" si="16"/>
        <v>2</v>
      </c>
      <c r="N87" s="45">
        <f t="shared" si="16"/>
        <v>223.189999999999</v>
      </c>
    </row>
    <row r="88" spans="1:14" s="2" customFormat="1" ht="12.75" customHeight="1">
      <c r="A88" s="49"/>
      <c r="B88" s="49"/>
      <c r="C88" s="50" t="s">
        <v>81</v>
      </c>
      <c r="D88" s="51">
        <f aca="true" t="shared" si="17" ref="D88:I88">D78+D87</f>
        <v>1005621</v>
      </c>
      <c r="E88" s="73">
        <f t="shared" si="17"/>
        <v>58322</v>
      </c>
      <c r="F88" s="73">
        <f t="shared" si="17"/>
        <v>3000</v>
      </c>
      <c r="G88" s="73">
        <f t="shared" si="17"/>
        <v>3900</v>
      </c>
      <c r="H88" s="73">
        <f t="shared" si="17"/>
        <v>2425.59</v>
      </c>
      <c r="I88" s="79">
        <f t="shared" si="17"/>
        <v>1250.96</v>
      </c>
      <c r="J88" s="51">
        <f aca="true" t="shared" si="18" ref="J88:M88">J87+J78</f>
        <v>1037138</v>
      </c>
      <c r="K88" s="73">
        <f t="shared" si="18"/>
        <v>6000</v>
      </c>
      <c r="L88" s="73">
        <f t="shared" si="18"/>
        <v>4068.2</v>
      </c>
      <c r="M88" s="74">
        <f t="shared" si="18"/>
        <v>27090.16</v>
      </c>
      <c r="N88" s="53">
        <f>D88+E88+F88+G88+H88+I88-J88-K88-L88-M88</f>
        <v>223.1899999999987</v>
      </c>
    </row>
    <row r="89" spans="2:3" s="1" customFormat="1" ht="14.25">
      <c r="B89" s="2"/>
      <c r="C89" s="2"/>
    </row>
    <row r="90" spans="1:14" s="2" customFormat="1" ht="18.75">
      <c r="A90" s="4" t="s">
        <v>82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" customFormat="1" ht="19.5">
      <c r="A91" s="4" t="s">
        <v>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" customFormat="1" ht="14.25">
      <c r="A92" s="6"/>
      <c r="B92" s="7" t="s">
        <v>2</v>
      </c>
      <c r="C92" s="7" t="s">
        <v>3</v>
      </c>
      <c r="D92" s="8" t="s">
        <v>4</v>
      </c>
      <c r="E92" s="9"/>
      <c r="F92" s="9"/>
      <c r="G92" s="9"/>
      <c r="H92" s="9"/>
      <c r="I92" s="10"/>
      <c r="J92" s="8" t="s">
        <v>5</v>
      </c>
      <c r="K92" s="9"/>
      <c r="L92" s="9"/>
      <c r="M92" s="11"/>
      <c r="N92" s="7" t="s">
        <v>6</v>
      </c>
    </row>
    <row r="93" spans="1:14" s="2" customFormat="1" ht="15">
      <c r="A93" s="13"/>
      <c r="B93" s="14"/>
      <c r="C93" s="54"/>
      <c r="D93" s="15" t="s">
        <v>7</v>
      </c>
      <c r="E93" s="16" t="s">
        <v>8</v>
      </c>
      <c r="F93" s="16" t="s">
        <v>9</v>
      </c>
      <c r="G93" s="16" t="s">
        <v>10</v>
      </c>
      <c r="H93" s="16" t="s">
        <v>11</v>
      </c>
      <c r="I93" s="17" t="s">
        <v>12</v>
      </c>
      <c r="J93" s="15" t="s">
        <v>13</v>
      </c>
      <c r="K93" s="16" t="s">
        <v>14</v>
      </c>
      <c r="L93" s="16" t="s">
        <v>15</v>
      </c>
      <c r="M93" s="18" t="s">
        <v>16</v>
      </c>
      <c r="N93" s="14"/>
    </row>
    <row r="94" spans="1:14" s="2" customFormat="1" ht="14.25">
      <c r="A94" s="20"/>
      <c r="B94" s="58"/>
      <c r="C94" s="34" t="s">
        <v>24</v>
      </c>
      <c r="D94" s="59"/>
      <c r="E94" s="24"/>
      <c r="F94" s="24"/>
      <c r="G94" s="24"/>
      <c r="H94" s="24"/>
      <c r="I94" s="25"/>
      <c r="J94" s="23"/>
      <c r="K94" s="24"/>
      <c r="L94" s="24"/>
      <c r="M94" s="84"/>
      <c r="N94" s="26">
        <f>N88</f>
        <v>223.1899999999987</v>
      </c>
    </row>
    <row r="95" spans="1:14" s="2" customFormat="1" ht="14.25">
      <c r="A95" s="27">
        <v>1</v>
      </c>
      <c r="B95" s="62" t="s">
        <v>83</v>
      </c>
      <c r="C95" s="85" t="s">
        <v>19</v>
      </c>
      <c r="D95" s="64"/>
      <c r="E95" s="31"/>
      <c r="F95" s="31"/>
      <c r="G95" s="31"/>
      <c r="H95" s="31"/>
      <c r="I95" s="32"/>
      <c r="J95" s="30"/>
      <c r="K95" s="31"/>
      <c r="L95" s="31"/>
      <c r="M95" s="66">
        <v>2</v>
      </c>
      <c r="N95" s="33">
        <f>N94+D95+E95+H95+I95-J95-M95</f>
        <v>221.189999999999</v>
      </c>
    </row>
    <row r="96" spans="1:14" s="2" customFormat="1" ht="15">
      <c r="A96" s="27">
        <f>A95+1</f>
        <v>2</v>
      </c>
      <c r="B96" s="62" t="s">
        <v>84</v>
      </c>
      <c r="C96" s="86" t="s">
        <v>71</v>
      </c>
      <c r="D96" s="64"/>
      <c r="E96" s="31"/>
      <c r="F96" s="31"/>
      <c r="G96" s="31"/>
      <c r="H96" s="31">
        <v>0.17</v>
      </c>
      <c r="I96" s="32"/>
      <c r="J96" s="30"/>
      <c r="K96" s="31"/>
      <c r="L96" s="31"/>
      <c r="M96" s="66"/>
      <c r="N96" s="33">
        <f>N95+D96+E96+H96+I96-J96-M96</f>
        <v>221.359999999999</v>
      </c>
    </row>
    <row r="97" spans="1:14" s="2" customFormat="1" ht="14.25">
      <c r="A97" s="34"/>
      <c r="B97" s="35"/>
      <c r="C97" s="67" t="s">
        <v>20</v>
      </c>
      <c r="D97" s="37">
        <f aca="true" t="shared" si="19" ref="D97:M97">SUM(D95:D96)</f>
        <v>0</v>
      </c>
      <c r="E97" s="38">
        <f t="shared" si="19"/>
        <v>0</v>
      </c>
      <c r="F97" s="38">
        <f t="shared" si="19"/>
        <v>0</v>
      </c>
      <c r="G97" s="38">
        <f t="shared" si="19"/>
        <v>0</v>
      </c>
      <c r="H97" s="38">
        <f t="shared" si="19"/>
        <v>0.17</v>
      </c>
      <c r="I97" s="39">
        <f t="shared" si="19"/>
        <v>0</v>
      </c>
      <c r="J97" s="37">
        <f t="shared" si="19"/>
        <v>0</v>
      </c>
      <c r="K97" s="87">
        <f t="shared" si="19"/>
        <v>0</v>
      </c>
      <c r="L97" s="87">
        <f t="shared" si="19"/>
        <v>0</v>
      </c>
      <c r="M97" s="40">
        <f t="shared" si="19"/>
        <v>2</v>
      </c>
      <c r="N97" s="82">
        <f>N94+D97+E97+H97+I97-J97-M97</f>
        <v>221.359999999999</v>
      </c>
    </row>
    <row r="98" spans="1:14" s="2" customFormat="1" ht="15">
      <c r="A98" s="41"/>
      <c r="B98" s="41"/>
      <c r="C98" s="42" t="s">
        <v>85</v>
      </c>
      <c r="D98" s="43">
        <f aca="true" t="shared" si="20" ref="D98:N98">D97</f>
        <v>0</v>
      </c>
      <c r="E98" s="44">
        <f t="shared" si="20"/>
        <v>0</v>
      </c>
      <c r="F98" s="44">
        <f t="shared" si="20"/>
        <v>0</v>
      </c>
      <c r="G98" s="44">
        <f t="shared" si="20"/>
        <v>0</v>
      </c>
      <c r="H98" s="44">
        <f t="shared" si="20"/>
        <v>0.17</v>
      </c>
      <c r="I98" s="45">
        <f t="shared" si="20"/>
        <v>0</v>
      </c>
      <c r="J98" s="43">
        <f t="shared" si="20"/>
        <v>0</v>
      </c>
      <c r="K98" s="44">
        <f t="shared" si="20"/>
        <v>0</v>
      </c>
      <c r="L98" s="44">
        <f t="shared" si="20"/>
        <v>0</v>
      </c>
      <c r="M98" s="45">
        <f t="shared" si="20"/>
        <v>2</v>
      </c>
      <c r="N98" s="83">
        <f t="shared" si="20"/>
        <v>221.359999999999</v>
      </c>
    </row>
    <row r="99" spans="1:14" s="2" customFormat="1" ht="15">
      <c r="A99" s="49"/>
      <c r="B99" s="49"/>
      <c r="C99" s="88" t="s">
        <v>86</v>
      </c>
      <c r="D99" s="51">
        <f aca="true" t="shared" si="21" ref="D99:I99">D88+D98</f>
        <v>1005621</v>
      </c>
      <c r="E99" s="73">
        <f t="shared" si="21"/>
        <v>58322</v>
      </c>
      <c r="F99" s="73">
        <f t="shared" si="21"/>
        <v>3000</v>
      </c>
      <c r="G99" s="73">
        <f t="shared" si="21"/>
        <v>3900</v>
      </c>
      <c r="H99" s="73">
        <f t="shared" si="21"/>
        <v>2425.76</v>
      </c>
      <c r="I99" s="79">
        <f t="shared" si="21"/>
        <v>1250.96</v>
      </c>
      <c r="J99" s="51">
        <f aca="true" t="shared" si="22" ref="J99:M99">J98+J88</f>
        <v>1037138</v>
      </c>
      <c r="K99" s="73">
        <f t="shared" si="22"/>
        <v>6000</v>
      </c>
      <c r="L99" s="73">
        <f t="shared" si="22"/>
        <v>4068.2</v>
      </c>
      <c r="M99" s="74">
        <f t="shared" si="22"/>
        <v>27092.16</v>
      </c>
      <c r="N99" s="53">
        <f>D99+E99+F99+G99+H99+I99-J99-K99-L99-M99</f>
        <v>221.36000000000058</v>
      </c>
    </row>
    <row r="100" spans="2:3" s="1" customFormat="1" ht="14.25">
      <c r="B100" s="2"/>
      <c r="C100" s="2"/>
    </row>
    <row r="101" spans="1:14" s="2" customFormat="1" ht="18.75">
      <c r="A101" s="4" t="s">
        <v>87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s="2" customFormat="1" ht="19.5">
      <c r="A102" s="4" t="s">
        <v>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s="2" customFormat="1" ht="14.25">
      <c r="A103" s="6"/>
      <c r="B103" s="7" t="s">
        <v>2</v>
      </c>
      <c r="C103" s="7" t="s">
        <v>3</v>
      </c>
      <c r="D103" s="8" t="s">
        <v>4</v>
      </c>
      <c r="E103" s="9"/>
      <c r="F103" s="9"/>
      <c r="G103" s="9"/>
      <c r="H103" s="9"/>
      <c r="I103" s="10"/>
      <c r="J103" s="8" t="s">
        <v>5</v>
      </c>
      <c r="K103" s="9"/>
      <c r="L103" s="9"/>
      <c r="M103" s="11"/>
      <c r="N103" s="7" t="s">
        <v>6</v>
      </c>
    </row>
    <row r="104" spans="1:14" s="2" customFormat="1" ht="15">
      <c r="A104" s="13"/>
      <c r="B104" s="14"/>
      <c r="C104" s="54"/>
      <c r="D104" s="15" t="s">
        <v>7</v>
      </c>
      <c r="E104" s="16" t="s">
        <v>8</v>
      </c>
      <c r="F104" s="16" t="s">
        <v>9</v>
      </c>
      <c r="G104" s="16" t="s">
        <v>10</v>
      </c>
      <c r="H104" s="16" t="s">
        <v>11</v>
      </c>
      <c r="I104" s="17" t="s">
        <v>12</v>
      </c>
      <c r="J104" s="15" t="s">
        <v>13</v>
      </c>
      <c r="K104" s="16" t="s">
        <v>14</v>
      </c>
      <c r="L104" s="16" t="s">
        <v>15</v>
      </c>
      <c r="M104" s="18" t="s">
        <v>16</v>
      </c>
      <c r="N104" s="14"/>
    </row>
    <row r="105" spans="1:14" s="2" customFormat="1" ht="14.25">
      <c r="A105" s="89"/>
      <c r="B105" s="90"/>
      <c r="C105" s="34" t="s">
        <v>24</v>
      </c>
      <c r="D105" s="87"/>
      <c r="E105" s="38"/>
      <c r="F105" s="38"/>
      <c r="G105" s="38"/>
      <c r="H105" s="38"/>
      <c r="I105" s="39"/>
      <c r="J105" s="23"/>
      <c r="K105" s="24"/>
      <c r="L105" s="24"/>
      <c r="M105" s="84"/>
      <c r="N105" s="91">
        <f>N99</f>
        <v>221.36000000000058</v>
      </c>
    </row>
    <row r="106" spans="1:14" s="2" customFormat="1" ht="14.25">
      <c r="A106" s="27">
        <v>1</v>
      </c>
      <c r="B106" s="62" t="s">
        <v>88</v>
      </c>
      <c r="C106" s="85" t="s">
        <v>19</v>
      </c>
      <c r="D106" s="64"/>
      <c r="E106" s="31"/>
      <c r="F106" s="31"/>
      <c r="G106" s="31"/>
      <c r="H106" s="31"/>
      <c r="I106" s="32"/>
      <c r="J106" s="30"/>
      <c r="K106" s="31"/>
      <c r="L106" s="31"/>
      <c r="M106" s="66">
        <v>2</v>
      </c>
      <c r="N106" s="33">
        <f>N105+D106+E106+H106+I106-J106-M106</f>
        <v>219.360000000001</v>
      </c>
    </row>
    <row r="107" spans="1:14" s="2" customFormat="1" ht="15">
      <c r="A107" s="20">
        <v>2</v>
      </c>
      <c r="B107" s="92" t="s">
        <v>89</v>
      </c>
      <c r="C107" s="76" t="s">
        <v>90</v>
      </c>
      <c r="D107" s="59">
        <v>2000</v>
      </c>
      <c r="E107" s="24"/>
      <c r="F107" s="24"/>
      <c r="G107" s="24"/>
      <c r="H107" s="24"/>
      <c r="I107" s="25"/>
      <c r="J107" s="23"/>
      <c r="K107" s="59"/>
      <c r="L107" s="59"/>
      <c r="M107" s="84"/>
      <c r="N107" s="33">
        <f>N106+D107+E107+H107+I107-J107-M107</f>
        <v>2219.36</v>
      </c>
    </row>
    <row r="108" spans="1:14" s="2" customFormat="1" ht="14.25">
      <c r="A108" s="34"/>
      <c r="B108" s="35"/>
      <c r="C108" s="93" t="s">
        <v>20</v>
      </c>
      <c r="D108" s="37">
        <f>SUM(D106:D107)</f>
        <v>2000</v>
      </c>
      <c r="E108" s="38">
        <f aca="true" t="shared" si="23" ref="E108:H108">SUM(E106:E106)</f>
        <v>0</v>
      </c>
      <c r="F108" s="38">
        <f t="shared" si="23"/>
        <v>0</v>
      </c>
      <c r="G108" s="38">
        <f t="shared" si="23"/>
        <v>0</v>
      </c>
      <c r="H108" s="38">
        <f t="shared" si="23"/>
        <v>0</v>
      </c>
      <c r="I108" s="39">
        <f>SUM(I106:I107)</f>
        <v>0</v>
      </c>
      <c r="J108" s="37">
        <f aca="true" t="shared" si="24" ref="J108:M108">SUM(J106:J106)</f>
        <v>0</v>
      </c>
      <c r="K108" s="87">
        <f t="shared" si="24"/>
        <v>0</v>
      </c>
      <c r="L108" s="87">
        <f t="shared" si="24"/>
        <v>0</v>
      </c>
      <c r="M108" s="40">
        <f t="shared" si="24"/>
        <v>2</v>
      </c>
      <c r="N108" s="82">
        <f>N105+D108+E108+H108+I108-J108-M108</f>
        <v>2219.36</v>
      </c>
    </row>
    <row r="109" spans="1:14" s="2" customFormat="1" ht="15">
      <c r="A109" s="94"/>
      <c r="B109" s="94"/>
      <c r="C109" s="95" t="s">
        <v>91</v>
      </c>
      <c r="D109" s="46">
        <f aca="true" t="shared" si="25" ref="D109:N109">D108</f>
        <v>2000</v>
      </c>
      <c r="E109" s="70">
        <f t="shared" si="25"/>
        <v>0</v>
      </c>
      <c r="F109" s="70">
        <f t="shared" si="25"/>
        <v>0</v>
      </c>
      <c r="G109" s="70">
        <f t="shared" si="25"/>
        <v>0</v>
      </c>
      <c r="H109" s="70">
        <f t="shared" si="25"/>
        <v>0</v>
      </c>
      <c r="I109" s="71">
        <f t="shared" si="25"/>
        <v>0</v>
      </c>
      <c r="J109" s="43">
        <f t="shared" si="25"/>
        <v>0</v>
      </c>
      <c r="K109" s="44">
        <f t="shared" si="25"/>
        <v>0</v>
      </c>
      <c r="L109" s="44">
        <f t="shared" si="25"/>
        <v>0</v>
      </c>
      <c r="M109" s="45">
        <f t="shared" si="25"/>
        <v>2</v>
      </c>
      <c r="N109" s="96">
        <f t="shared" si="25"/>
        <v>2219.36</v>
      </c>
    </row>
    <row r="110" spans="1:14" s="2" customFormat="1" ht="15">
      <c r="A110" s="49"/>
      <c r="B110" s="49"/>
      <c r="C110" s="88" t="s">
        <v>92</v>
      </c>
      <c r="D110" s="51">
        <f aca="true" t="shared" si="26" ref="D110:I110">D99+D109</f>
        <v>1007621</v>
      </c>
      <c r="E110" s="73">
        <f t="shared" si="26"/>
        <v>58322</v>
      </c>
      <c r="F110" s="73">
        <f t="shared" si="26"/>
        <v>3000</v>
      </c>
      <c r="G110" s="73">
        <f t="shared" si="26"/>
        <v>3900</v>
      </c>
      <c r="H110" s="73">
        <f t="shared" si="26"/>
        <v>2425.76</v>
      </c>
      <c r="I110" s="79">
        <f t="shared" si="26"/>
        <v>1250.96</v>
      </c>
      <c r="J110" s="51">
        <f aca="true" t="shared" si="27" ref="J110:M110">J109+J99</f>
        <v>1037138</v>
      </c>
      <c r="K110" s="73">
        <f t="shared" si="27"/>
        <v>6000</v>
      </c>
      <c r="L110" s="73">
        <f t="shared" si="27"/>
        <v>4068.2</v>
      </c>
      <c r="M110" s="74">
        <f t="shared" si="27"/>
        <v>27094.16</v>
      </c>
      <c r="N110" s="53">
        <f>D110+E110+F110+G110+H110+I110-J110-K110-L110-M110</f>
        <v>2219.3600000000006</v>
      </c>
    </row>
    <row r="111" spans="2:3" s="1" customFormat="1" ht="14.25">
      <c r="B111" s="2"/>
      <c r="C111" s="2"/>
    </row>
    <row r="112" spans="1:14" s="2" customFormat="1" ht="18.75">
      <c r="A112" s="4" t="s">
        <v>93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s="2" customFormat="1" ht="19.5">
      <c r="A113" s="4" t="s">
        <v>1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s="2" customFormat="1" ht="14.25">
      <c r="A114" s="6"/>
      <c r="B114" s="7" t="s">
        <v>2</v>
      </c>
      <c r="C114" s="7" t="s">
        <v>3</v>
      </c>
      <c r="D114" s="8" t="s">
        <v>4</v>
      </c>
      <c r="E114" s="9"/>
      <c r="F114" s="9"/>
      <c r="G114" s="9"/>
      <c r="H114" s="9"/>
      <c r="I114" s="10"/>
      <c r="J114" s="8" t="s">
        <v>5</v>
      </c>
      <c r="K114" s="9"/>
      <c r="L114" s="9"/>
      <c r="M114" s="11"/>
      <c r="N114" s="7" t="s">
        <v>6</v>
      </c>
    </row>
    <row r="115" spans="1:14" s="2" customFormat="1" ht="15">
      <c r="A115" s="13"/>
      <c r="B115" s="14"/>
      <c r="C115" s="54"/>
      <c r="D115" s="15" t="s">
        <v>7</v>
      </c>
      <c r="E115" s="16" t="s">
        <v>8</v>
      </c>
      <c r="F115" s="16" t="s">
        <v>9</v>
      </c>
      <c r="G115" s="16" t="s">
        <v>10</v>
      </c>
      <c r="H115" s="16" t="s">
        <v>11</v>
      </c>
      <c r="I115" s="17" t="s">
        <v>12</v>
      </c>
      <c r="J115" s="15" t="s">
        <v>13</v>
      </c>
      <c r="K115" s="16" t="s">
        <v>14</v>
      </c>
      <c r="L115" s="16" t="s">
        <v>15</v>
      </c>
      <c r="M115" s="18" t="s">
        <v>16</v>
      </c>
      <c r="N115" s="14"/>
    </row>
    <row r="116" spans="1:14" s="2" customFormat="1" ht="14.25">
      <c r="A116" s="20"/>
      <c r="B116" s="58"/>
      <c r="C116" s="34" t="s">
        <v>24</v>
      </c>
      <c r="D116" s="64"/>
      <c r="E116" s="31"/>
      <c r="F116" s="31"/>
      <c r="G116" s="31"/>
      <c r="H116" s="31"/>
      <c r="I116" s="65"/>
      <c r="J116" s="37"/>
      <c r="K116" s="38"/>
      <c r="L116" s="38"/>
      <c r="M116" s="40"/>
      <c r="N116" s="26">
        <f>N110</f>
        <v>2219.3600000000006</v>
      </c>
    </row>
    <row r="117" spans="1:14" s="2" customFormat="1" ht="14.25">
      <c r="A117" s="27">
        <v>1</v>
      </c>
      <c r="B117" s="62" t="s">
        <v>94</v>
      </c>
      <c r="C117" s="75" t="s">
        <v>95</v>
      </c>
      <c r="D117" s="64">
        <v>4600</v>
      </c>
      <c r="E117" s="31"/>
      <c r="F117" s="31"/>
      <c r="G117" s="31"/>
      <c r="H117" s="31"/>
      <c r="I117" s="65"/>
      <c r="J117" s="30"/>
      <c r="K117" s="31"/>
      <c r="L117" s="31"/>
      <c r="M117" s="66"/>
      <c r="N117" s="33">
        <f aca="true" t="shared" si="28" ref="N117:N126">N116+SUM(D117:I117)-SUM(J117:M117)</f>
        <v>6819.36</v>
      </c>
    </row>
    <row r="118" spans="1:14" s="2" customFormat="1" ht="14.25">
      <c r="A118" s="27">
        <f aca="true" t="shared" si="29" ref="A118:A126">A117+1</f>
        <v>2</v>
      </c>
      <c r="B118" s="62" t="s">
        <v>96</v>
      </c>
      <c r="C118" s="75" t="s">
        <v>97</v>
      </c>
      <c r="D118" s="64">
        <v>600</v>
      </c>
      <c r="E118" s="31"/>
      <c r="F118" s="31"/>
      <c r="G118" s="31"/>
      <c r="H118" s="31"/>
      <c r="I118" s="65">
        <v>2.2</v>
      </c>
      <c r="J118" s="30"/>
      <c r="K118" s="31"/>
      <c r="L118" s="31"/>
      <c r="M118" s="66"/>
      <c r="N118" s="33">
        <f t="shared" si="28"/>
        <v>7421.56</v>
      </c>
    </row>
    <row r="119" spans="1:14" s="2" customFormat="1" ht="14.25">
      <c r="A119" s="27">
        <f t="shared" si="29"/>
        <v>3</v>
      </c>
      <c r="B119" s="62" t="s">
        <v>96</v>
      </c>
      <c r="C119" s="75" t="s">
        <v>98</v>
      </c>
      <c r="D119" s="64">
        <v>1200</v>
      </c>
      <c r="E119" s="31"/>
      <c r="F119" s="31"/>
      <c r="G119" s="31"/>
      <c r="H119" s="31"/>
      <c r="I119" s="65"/>
      <c r="J119" s="30"/>
      <c r="K119" s="31"/>
      <c r="L119" s="31"/>
      <c r="M119" s="66"/>
      <c r="N119" s="33">
        <f t="shared" si="28"/>
        <v>8621.56</v>
      </c>
    </row>
    <row r="120" spans="1:14" s="2" customFormat="1" ht="14.25">
      <c r="A120" s="27">
        <f t="shared" si="29"/>
        <v>4</v>
      </c>
      <c r="B120" s="62" t="s">
        <v>99</v>
      </c>
      <c r="C120" s="75" t="s">
        <v>100</v>
      </c>
      <c r="D120" s="64">
        <v>2000</v>
      </c>
      <c r="E120" s="31"/>
      <c r="F120" s="31"/>
      <c r="G120" s="31"/>
      <c r="H120" s="31"/>
      <c r="I120" s="65">
        <v>0.16</v>
      </c>
      <c r="J120" s="30"/>
      <c r="K120" s="31"/>
      <c r="L120" s="31"/>
      <c r="M120" s="66"/>
      <c r="N120" s="33">
        <f t="shared" si="28"/>
        <v>10621.72</v>
      </c>
    </row>
    <row r="121" spans="1:14" s="2" customFormat="1" ht="14.25">
      <c r="A121" s="27">
        <f t="shared" si="29"/>
        <v>5</v>
      </c>
      <c r="B121" s="62" t="s">
        <v>99</v>
      </c>
      <c r="C121" s="75" t="s">
        <v>101</v>
      </c>
      <c r="D121" s="64">
        <v>2000</v>
      </c>
      <c r="E121" s="31"/>
      <c r="F121" s="31"/>
      <c r="G121" s="31"/>
      <c r="H121" s="31"/>
      <c r="I121" s="65">
        <v>1.69</v>
      </c>
      <c r="J121" s="30"/>
      <c r="K121" s="31"/>
      <c r="L121" s="31"/>
      <c r="M121" s="66"/>
      <c r="N121" s="33">
        <f t="shared" si="28"/>
        <v>12623.41</v>
      </c>
    </row>
    <row r="122" spans="1:14" s="2" customFormat="1" ht="14.25">
      <c r="A122" s="27">
        <f t="shared" si="29"/>
        <v>6</v>
      </c>
      <c r="B122" s="62" t="s">
        <v>99</v>
      </c>
      <c r="C122" s="85" t="s">
        <v>19</v>
      </c>
      <c r="D122" s="64"/>
      <c r="E122" s="31"/>
      <c r="F122" s="31"/>
      <c r="G122" s="31"/>
      <c r="H122" s="31"/>
      <c r="I122" s="65"/>
      <c r="J122" s="30"/>
      <c r="K122" s="31"/>
      <c r="L122" s="31"/>
      <c r="M122" s="66">
        <v>2</v>
      </c>
      <c r="N122" s="33">
        <f t="shared" si="28"/>
        <v>12621.41</v>
      </c>
    </row>
    <row r="123" spans="1:14" s="2" customFormat="1" ht="14.25">
      <c r="A123" s="27">
        <f t="shared" si="29"/>
        <v>7</v>
      </c>
      <c r="B123" s="62" t="s">
        <v>99</v>
      </c>
      <c r="C123" s="75" t="s">
        <v>102</v>
      </c>
      <c r="D123" s="64">
        <v>3000</v>
      </c>
      <c r="E123" s="31"/>
      <c r="F123" s="31"/>
      <c r="G123" s="31"/>
      <c r="H123" s="31"/>
      <c r="I123" s="65">
        <v>7.59</v>
      </c>
      <c r="J123" s="30"/>
      <c r="K123" s="31"/>
      <c r="L123" s="31"/>
      <c r="M123" s="66"/>
      <c r="N123" s="33">
        <f t="shared" si="28"/>
        <v>15629</v>
      </c>
    </row>
    <row r="124" spans="1:14" s="2" customFormat="1" ht="14.25">
      <c r="A124" s="27">
        <f t="shared" si="29"/>
        <v>8</v>
      </c>
      <c r="B124" s="62" t="s">
        <v>103</v>
      </c>
      <c r="C124" s="75" t="s">
        <v>104</v>
      </c>
      <c r="D124" s="64">
        <v>2000</v>
      </c>
      <c r="E124" s="31"/>
      <c r="F124" s="31"/>
      <c r="G124" s="31"/>
      <c r="H124" s="31"/>
      <c r="I124" s="65">
        <v>0.96</v>
      </c>
      <c r="J124" s="30"/>
      <c r="K124" s="31"/>
      <c r="L124" s="31"/>
      <c r="M124" s="66"/>
      <c r="N124" s="33">
        <f t="shared" si="28"/>
        <v>17629.96</v>
      </c>
    </row>
    <row r="125" spans="1:14" s="2" customFormat="1" ht="14.25">
      <c r="A125" s="27">
        <f t="shared" si="29"/>
        <v>9</v>
      </c>
      <c r="B125" s="62" t="s">
        <v>105</v>
      </c>
      <c r="C125" s="75" t="s">
        <v>106</v>
      </c>
      <c r="D125" s="64">
        <v>2000</v>
      </c>
      <c r="E125" s="31"/>
      <c r="F125" s="31"/>
      <c r="G125" s="31"/>
      <c r="H125" s="31"/>
      <c r="I125" s="65">
        <v>0.57</v>
      </c>
      <c r="J125" s="30"/>
      <c r="K125" s="31"/>
      <c r="L125" s="31"/>
      <c r="M125" s="66"/>
      <c r="N125" s="33">
        <f t="shared" si="28"/>
        <v>19630.53</v>
      </c>
    </row>
    <row r="126" spans="1:14" s="2" customFormat="1" ht="15">
      <c r="A126" s="27">
        <f t="shared" si="29"/>
        <v>10</v>
      </c>
      <c r="B126" s="62" t="s">
        <v>107</v>
      </c>
      <c r="C126" s="76" t="s">
        <v>108</v>
      </c>
      <c r="D126" s="64">
        <v>1000</v>
      </c>
      <c r="E126" s="31"/>
      <c r="F126" s="31"/>
      <c r="G126" s="31"/>
      <c r="H126" s="31"/>
      <c r="I126" s="65"/>
      <c r="J126" s="30"/>
      <c r="K126" s="31"/>
      <c r="L126" s="31"/>
      <c r="M126" s="66"/>
      <c r="N126" s="33">
        <f t="shared" si="28"/>
        <v>20630.53</v>
      </c>
    </row>
    <row r="127" spans="1:14" s="2" customFormat="1" ht="14.25">
      <c r="A127" s="34"/>
      <c r="B127" s="35"/>
      <c r="C127" s="22" t="s">
        <v>20</v>
      </c>
      <c r="D127" s="37">
        <f aca="true" t="shared" si="30" ref="D127:M127">SUM(D117:D126)</f>
        <v>18400</v>
      </c>
      <c r="E127" s="38">
        <f t="shared" si="30"/>
        <v>0</v>
      </c>
      <c r="F127" s="38">
        <f t="shared" si="30"/>
        <v>0</v>
      </c>
      <c r="G127" s="38">
        <f t="shared" si="30"/>
        <v>0</v>
      </c>
      <c r="H127" s="38">
        <f t="shared" si="30"/>
        <v>0</v>
      </c>
      <c r="I127" s="68">
        <f t="shared" si="30"/>
        <v>13.170000000000002</v>
      </c>
      <c r="J127" s="37">
        <f t="shared" si="30"/>
        <v>0</v>
      </c>
      <c r="K127" s="38">
        <f t="shared" si="30"/>
        <v>0</v>
      </c>
      <c r="L127" s="38">
        <f t="shared" si="30"/>
        <v>0</v>
      </c>
      <c r="M127" s="40">
        <f t="shared" si="30"/>
        <v>2</v>
      </c>
      <c r="N127" s="82">
        <f>N116+SUM(D127:I127)-SUM(J127:M127)</f>
        <v>20630.53</v>
      </c>
    </row>
    <row r="128" spans="1:14" s="2" customFormat="1" ht="15">
      <c r="A128" s="94"/>
      <c r="B128" s="94"/>
      <c r="C128" s="94" t="s">
        <v>109</v>
      </c>
      <c r="D128" s="46">
        <f aca="true" t="shared" si="31" ref="D128:N128">D127</f>
        <v>18400</v>
      </c>
      <c r="E128" s="70">
        <f t="shared" si="31"/>
        <v>0</v>
      </c>
      <c r="F128" s="70">
        <f t="shared" si="31"/>
        <v>0</v>
      </c>
      <c r="G128" s="70">
        <f t="shared" si="31"/>
        <v>0</v>
      </c>
      <c r="H128" s="70">
        <f t="shared" si="31"/>
        <v>0</v>
      </c>
      <c r="I128" s="97">
        <f t="shared" si="31"/>
        <v>13.170000000000002</v>
      </c>
      <c r="J128" s="46">
        <f t="shared" si="31"/>
        <v>0</v>
      </c>
      <c r="K128" s="70">
        <f t="shared" si="31"/>
        <v>0</v>
      </c>
      <c r="L128" s="70">
        <f t="shared" si="31"/>
        <v>0</v>
      </c>
      <c r="M128" s="48">
        <f t="shared" si="31"/>
        <v>2</v>
      </c>
      <c r="N128" s="96">
        <f t="shared" si="31"/>
        <v>20630.53</v>
      </c>
    </row>
    <row r="129" spans="1:14" s="2" customFormat="1" ht="15">
      <c r="A129" s="49"/>
      <c r="B129" s="49"/>
      <c r="C129" s="88" t="s">
        <v>110</v>
      </c>
      <c r="D129" s="51">
        <f aca="true" t="shared" si="32" ref="D129:M129">D128+D110</f>
        <v>1026021</v>
      </c>
      <c r="E129" s="73">
        <f t="shared" si="32"/>
        <v>58322</v>
      </c>
      <c r="F129" s="73">
        <f t="shared" si="32"/>
        <v>3000</v>
      </c>
      <c r="G129" s="73">
        <f t="shared" si="32"/>
        <v>3900</v>
      </c>
      <c r="H129" s="73">
        <f t="shared" si="32"/>
        <v>2425.76</v>
      </c>
      <c r="I129" s="79">
        <f t="shared" si="32"/>
        <v>1264.13</v>
      </c>
      <c r="J129" s="51">
        <f t="shared" si="32"/>
        <v>1037138</v>
      </c>
      <c r="K129" s="73">
        <f t="shared" si="32"/>
        <v>6000</v>
      </c>
      <c r="L129" s="73">
        <f t="shared" si="32"/>
        <v>4068.2</v>
      </c>
      <c r="M129" s="53">
        <f t="shared" si="32"/>
        <v>27096.16</v>
      </c>
      <c r="N129" s="98">
        <f>SUM(D129:I129)-SUM(J129:M129)</f>
        <v>20630.529999999795</v>
      </c>
    </row>
    <row r="130" spans="2:3" s="1" customFormat="1" ht="14.25">
      <c r="B130" s="2"/>
      <c r="C130" s="2"/>
    </row>
    <row r="131" spans="1:14" s="2" customFormat="1" ht="18.75">
      <c r="A131" s="4" t="s">
        <v>111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s="2" customFormat="1" ht="19.5">
      <c r="A132" s="4" t="s">
        <v>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s="2" customFormat="1" ht="14.25">
      <c r="A133" s="6"/>
      <c r="B133" s="7" t="s">
        <v>2</v>
      </c>
      <c r="C133" s="7" t="s">
        <v>3</v>
      </c>
      <c r="D133" s="8" t="s">
        <v>4</v>
      </c>
      <c r="E133" s="9"/>
      <c r="F133" s="9"/>
      <c r="G133" s="9"/>
      <c r="H133" s="9"/>
      <c r="I133" s="10"/>
      <c r="J133" s="8" t="s">
        <v>5</v>
      </c>
      <c r="K133" s="9"/>
      <c r="L133" s="9"/>
      <c r="M133" s="11"/>
      <c r="N133" s="7" t="s">
        <v>6</v>
      </c>
    </row>
    <row r="134" spans="1:14" s="2" customFormat="1" ht="15">
      <c r="A134" s="13"/>
      <c r="B134" s="14"/>
      <c r="C134" s="54"/>
      <c r="D134" s="15" t="s">
        <v>7</v>
      </c>
      <c r="E134" s="16" t="s">
        <v>8</v>
      </c>
      <c r="F134" s="16" t="s">
        <v>9</v>
      </c>
      <c r="G134" s="16" t="s">
        <v>10</v>
      </c>
      <c r="H134" s="16" t="s">
        <v>11</v>
      </c>
      <c r="I134" s="17" t="s">
        <v>12</v>
      </c>
      <c r="J134" s="15" t="s">
        <v>13</v>
      </c>
      <c r="K134" s="16" t="s">
        <v>14</v>
      </c>
      <c r="L134" s="16" t="s">
        <v>15</v>
      </c>
      <c r="M134" s="18" t="s">
        <v>16</v>
      </c>
      <c r="N134" s="14"/>
    </row>
    <row r="135" spans="1:14" s="2" customFormat="1" ht="14.25">
      <c r="A135" s="20"/>
      <c r="B135" s="58"/>
      <c r="C135" s="34" t="s">
        <v>24</v>
      </c>
      <c r="D135" s="64"/>
      <c r="E135" s="31"/>
      <c r="F135" s="31"/>
      <c r="G135" s="31"/>
      <c r="H135" s="31"/>
      <c r="I135" s="65"/>
      <c r="J135" s="37"/>
      <c r="K135" s="38"/>
      <c r="L135" s="38"/>
      <c r="M135" s="40"/>
      <c r="N135" s="26">
        <f>N129</f>
        <v>20630.529999999795</v>
      </c>
    </row>
    <row r="136" spans="1:14" s="2" customFormat="1" ht="14.25">
      <c r="A136" s="27">
        <v>1</v>
      </c>
      <c r="B136" s="62" t="s">
        <v>112</v>
      </c>
      <c r="C136" s="75" t="s">
        <v>113</v>
      </c>
      <c r="D136" s="64"/>
      <c r="E136" s="31"/>
      <c r="F136" s="31"/>
      <c r="G136" s="31"/>
      <c r="H136" s="31"/>
      <c r="I136" s="65"/>
      <c r="J136" s="30">
        <v>3000</v>
      </c>
      <c r="K136" s="31"/>
      <c r="L136" s="31"/>
      <c r="M136" s="66"/>
      <c r="N136" s="33">
        <f>N135+SUM(D136:I136)-SUM(J136:M136)</f>
        <v>17630.5299999998</v>
      </c>
    </row>
    <row r="137" spans="1:14" s="2" customFormat="1" ht="14.25">
      <c r="A137" s="27">
        <f aca="true" t="shared" si="33" ref="A137:A148">A136+1</f>
        <v>2</v>
      </c>
      <c r="B137" s="62" t="s">
        <v>114</v>
      </c>
      <c r="C137" s="75" t="s">
        <v>115</v>
      </c>
      <c r="D137" s="64">
        <v>2000</v>
      </c>
      <c r="E137" s="31"/>
      <c r="F137" s="31"/>
      <c r="G137" s="31"/>
      <c r="H137" s="31"/>
      <c r="I137" s="65"/>
      <c r="J137" s="30"/>
      <c r="K137" s="31"/>
      <c r="L137" s="31"/>
      <c r="M137" s="66"/>
      <c r="N137" s="33">
        <f>N136+SUM(D137:I137)-SUM(J137:M137)</f>
        <v>19630.5299999998</v>
      </c>
    </row>
    <row r="138" spans="1:14" s="2" customFormat="1" ht="14.25">
      <c r="A138" s="27">
        <f t="shared" si="33"/>
        <v>3</v>
      </c>
      <c r="B138" s="62" t="s">
        <v>116</v>
      </c>
      <c r="C138" s="75" t="s">
        <v>32</v>
      </c>
      <c r="D138" s="64"/>
      <c r="E138" s="31"/>
      <c r="F138" s="31"/>
      <c r="G138" s="31"/>
      <c r="H138" s="31"/>
      <c r="I138" s="65"/>
      <c r="J138" s="30">
        <v>1000</v>
      </c>
      <c r="K138" s="31"/>
      <c r="L138" s="31"/>
      <c r="M138" s="66"/>
      <c r="N138" s="33">
        <f>N137+SUM(D138:I138)-SUM(J138:M138)</f>
        <v>18630.5299999998</v>
      </c>
    </row>
    <row r="139" spans="1:14" s="2" customFormat="1" ht="14.25">
      <c r="A139" s="27">
        <f t="shared" si="33"/>
        <v>4</v>
      </c>
      <c r="B139" s="62" t="s">
        <v>116</v>
      </c>
      <c r="C139" s="75" t="s">
        <v>117</v>
      </c>
      <c r="D139" s="64"/>
      <c r="E139" s="31"/>
      <c r="F139" s="31"/>
      <c r="G139" s="31"/>
      <c r="H139" s="31"/>
      <c r="I139" s="65"/>
      <c r="J139" s="30">
        <v>1000</v>
      </c>
      <c r="K139" s="31"/>
      <c r="L139" s="31"/>
      <c r="M139" s="66"/>
      <c r="N139" s="33">
        <f>N138+SUM(D139:I139)-SUM(J139:M139)</f>
        <v>17630.5299999998</v>
      </c>
    </row>
    <row r="140" spans="1:14" s="2" customFormat="1" ht="14.25">
      <c r="A140" s="27">
        <f t="shared" si="33"/>
        <v>5</v>
      </c>
      <c r="B140" s="62" t="s">
        <v>116</v>
      </c>
      <c r="C140" s="75" t="s">
        <v>31</v>
      </c>
      <c r="D140" s="64"/>
      <c r="E140" s="31"/>
      <c r="F140" s="31"/>
      <c r="G140" s="31"/>
      <c r="H140" s="31"/>
      <c r="I140" s="65"/>
      <c r="J140" s="30">
        <v>1000</v>
      </c>
      <c r="K140" s="31"/>
      <c r="L140" s="31"/>
      <c r="M140" s="66"/>
      <c r="N140" s="33">
        <f aca="true" t="shared" si="34" ref="N140:N158">N139+SUM(D140:I140)-SUM(J140:M140)</f>
        <v>16630.5299999998</v>
      </c>
    </row>
    <row r="141" spans="1:14" s="2" customFormat="1" ht="14.25">
      <c r="A141" s="27">
        <f t="shared" si="33"/>
        <v>6</v>
      </c>
      <c r="B141" s="62" t="s">
        <v>116</v>
      </c>
      <c r="C141" s="75" t="s">
        <v>43</v>
      </c>
      <c r="D141" s="64"/>
      <c r="E141" s="31"/>
      <c r="F141" s="31"/>
      <c r="G141" s="31"/>
      <c r="H141" s="31"/>
      <c r="I141" s="65"/>
      <c r="J141" s="30">
        <v>1000</v>
      </c>
      <c r="K141" s="31"/>
      <c r="L141" s="31"/>
      <c r="M141" s="66"/>
      <c r="N141" s="33">
        <f t="shared" si="34"/>
        <v>15630.529999999799</v>
      </c>
    </row>
    <row r="142" spans="1:14" s="2" customFormat="1" ht="14.25">
      <c r="A142" s="27">
        <f t="shared" si="33"/>
        <v>7</v>
      </c>
      <c r="B142" s="62" t="s">
        <v>116</v>
      </c>
      <c r="C142" s="75" t="s">
        <v>49</v>
      </c>
      <c r="D142" s="64"/>
      <c r="E142" s="31"/>
      <c r="F142" s="31"/>
      <c r="G142" s="31"/>
      <c r="H142" s="31"/>
      <c r="I142" s="65"/>
      <c r="J142" s="30">
        <v>1000</v>
      </c>
      <c r="K142" s="31"/>
      <c r="L142" s="31"/>
      <c r="M142" s="66"/>
      <c r="N142" s="33">
        <f t="shared" si="34"/>
        <v>14630.5299999998</v>
      </c>
    </row>
    <row r="143" spans="1:14" s="2" customFormat="1" ht="14.25">
      <c r="A143" s="27">
        <f t="shared" si="33"/>
        <v>8</v>
      </c>
      <c r="B143" s="62" t="s">
        <v>116</v>
      </c>
      <c r="C143" s="75" t="s">
        <v>35</v>
      </c>
      <c r="D143" s="64"/>
      <c r="E143" s="31"/>
      <c r="F143" s="31"/>
      <c r="G143" s="31"/>
      <c r="H143" s="31"/>
      <c r="I143" s="65"/>
      <c r="J143" s="30">
        <v>1000</v>
      </c>
      <c r="K143" s="31"/>
      <c r="L143" s="31"/>
      <c r="M143" s="66"/>
      <c r="N143" s="33">
        <f t="shared" si="34"/>
        <v>13630.5299999998</v>
      </c>
    </row>
    <row r="144" spans="1:14" s="2" customFormat="1" ht="14.25">
      <c r="A144" s="27">
        <f t="shared" si="33"/>
        <v>9</v>
      </c>
      <c r="B144" s="62" t="s">
        <v>116</v>
      </c>
      <c r="C144" s="75" t="s">
        <v>36</v>
      </c>
      <c r="D144" s="64"/>
      <c r="E144" s="31"/>
      <c r="F144" s="31"/>
      <c r="G144" s="31"/>
      <c r="H144" s="31"/>
      <c r="I144" s="65"/>
      <c r="J144" s="30">
        <v>1000</v>
      </c>
      <c r="K144" s="31"/>
      <c r="L144" s="31"/>
      <c r="M144" s="66"/>
      <c r="N144" s="33">
        <f t="shared" si="34"/>
        <v>12630.5299999998</v>
      </c>
    </row>
    <row r="145" spans="1:14" s="2" customFormat="1" ht="14.25">
      <c r="A145" s="27">
        <f t="shared" si="33"/>
        <v>10</v>
      </c>
      <c r="B145" s="62" t="s">
        <v>116</v>
      </c>
      <c r="C145" s="75" t="s">
        <v>37</v>
      </c>
      <c r="D145" s="64"/>
      <c r="E145" s="31"/>
      <c r="F145" s="31"/>
      <c r="G145" s="31"/>
      <c r="H145" s="31"/>
      <c r="I145" s="65"/>
      <c r="J145" s="30">
        <v>1000</v>
      </c>
      <c r="K145" s="31"/>
      <c r="L145" s="31"/>
      <c r="M145" s="66"/>
      <c r="N145" s="33">
        <f t="shared" si="34"/>
        <v>11630.5299999998</v>
      </c>
    </row>
    <row r="146" spans="1:14" s="2" customFormat="1" ht="14.25">
      <c r="A146" s="27">
        <f t="shared" si="33"/>
        <v>11</v>
      </c>
      <c r="B146" s="62" t="s">
        <v>116</v>
      </c>
      <c r="C146" s="75" t="s">
        <v>38</v>
      </c>
      <c r="D146" s="64"/>
      <c r="E146" s="31"/>
      <c r="F146" s="31"/>
      <c r="G146" s="31"/>
      <c r="H146" s="31"/>
      <c r="I146" s="65"/>
      <c r="J146" s="30">
        <v>1000</v>
      </c>
      <c r="K146" s="31"/>
      <c r="L146" s="31"/>
      <c r="M146" s="66"/>
      <c r="N146" s="33">
        <f t="shared" si="34"/>
        <v>10630.5299999998</v>
      </c>
    </row>
    <row r="147" spans="1:14" s="2" customFormat="1" ht="14.25">
      <c r="A147" s="27">
        <f t="shared" si="33"/>
        <v>12</v>
      </c>
      <c r="B147" s="62" t="s">
        <v>116</v>
      </c>
      <c r="C147" s="75" t="s">
        <v>39</v>
      </c>
      <c r="D147" s="64"/>
      <c r="E147" s="31"/>
      <c r="F147" s="31"/>
      <c r="G147" s="31"/>
      <c r="H147" s="31"/>
      <c r="I147" s="65"/>
      <c r="J147" s="30">
        <v>1000</v>
      </c>
      <c r="K147" s="31"/>
      <c r="L147" s="31"/>
      <c r="M147" s="66"/>
      <c r="N147" s="33">
        <f t="shared" si="34"/>
        <v>9630.5299999998</v>
      </c>
    </row>
    <row r="148" spans="1:14" s="2" customFormat="1" ht="14.25">
      <c r="A148" s="27">
        <f t="shared" si="33"/>
        <v>13</v>
      </c>
      <c r="B148" s="62" t="s">
        <v>116</v>
      </c>
      <c r="C148" s="75" t="s">
        <v>40</v>
      </c>
      <c r="D148" s="64"/>
      <c r="E148" s="31"/>
      <c r="F148" s="31"/>
      <c r="G148" s="31"/>
      <c r="H148" s="31"/>
      <c r="I148" s="65"/>
      <c r="J148" s="30">
        <v>1500</v>
      </c>
      <c r="K148" s="31"/>
      <c r="L148" s="31"/>
      <c r="M148" s="66"/>
      <c r="N148" s="33">
        <f t="shared" si="34"/>
        <v>8130.529999999801</v>
      </c>
    </row>
    <row r="149" spans="1:14" s="2" customFormat="1" ht="14.25">
      <c r="A149" s="27">
        <f aca="true" t="shared" si="35" ref="A146:A153">A148+1</f>
        <v>14</v>
      </c>
      <c r="B149" s="62" t="s">
        <v>116</v>
      </c>
      <c r="C149" s="75" t="s">
        <v>46</v>
      </c>
      <c r="D149" s="64"/>
      <c r="E149" s="31"/>
      <c r="F149" s="31"/>
      <c r="G149" s="31"/>
      <c r="H149" s="31"/>
      <c r="I149" s="65"/>
      <c r="J149" s="30">
        <v>1000</v>
      </c>
      <c r="K149" s="31"/>
      <c r="L149" s="31"/>
      <c r="M149" s="66"/>
      <c r="N149" s="33">
        <f t="shared" si="34"/>
        <v>7130.5299999998</v>
      </c>
    </row>
    <row r="150" spans="1:14" s="2" customFormat="1" ht="14.25">
      <c r="A150" s="27">
        <f t="shared" si="35"/>
        <v>15</v>
      </c>
      <c r="B150" s="62" t="s">
        <v>116</v>
      </c>
      <c r="C150" s="75" t="s">
        <v>118</v>
      </c>
      <c r="D150" s="64"/>
      <c r="E150" s="31"/>
      <c r="F150" s="31"/>
      <c r="G150" s="31"/>
      <c r="H150" s="31"/>
      <c r="I150" s="65"/>
      <c r="J150" s="30">
        <v>1000</v>
      </c>
      <c r="K150" s="31"/>
      <c r="L150" s="31"/>
      <c r="M150" s="66"/>
      <c r="N150" s="33">
        <f t="shared" si="34"/>
        <v>6130.5299999998</v>
      </c>
    </row>
    <row r="151" spans="1:14" s="2" customFormat="1" ht="14.25">
      <c r="A151" s="27">
        <f aca="true" t="shared" si="36" ref="A151:A158">A150+1</f>
        <v>16</v>
      </c>
      <c r="B151" s="62" t="s">
        <v>116</v>
      </c>
      <c r="C151" s="75" t="s">
        <v>42</v>
      </c>
      <c r="D151" s="64"/>
      <c r="E151" s="31"/>
      <c r="F151" s="31"/>
      <c r="G151" s="31"/>
      <c r="H151" s="31"/>
      <c r="I151" s="65"/>
      <c r="J151" s="30">
        <v>1000</v>
      </c>
      <c r="K151" s="31"/>
      <c r="L151" s="31"/>
      <c r="M151" s="66"/>
      <c r="N151" s="33">
        <f t="shared" si="34"/>
        <v>5130.5299999998</v>
      </c>
    </row>
    <row r="152" spans="1:14" s="2" customFormat="1" ht="14.25">
      <c r="A152" s="27">
        <f t="shared" si="35"/>
        <v>17</v>
      </c>
      <c r="B152" s="62" t="s">
        <v>116</v>
      </c>
      <c r="C152" s="75" t="s">
        <v>119</v>
      </c>
      <c r="D152" s="64"/>
      <c r="E152" s="31"/>
      <c r="F152" s="31"/>
      <c r="G152" s="31"/>
      <c r="H152" s="31"/>
      <c r="I152" s="65"/>
      <c r="J152" s="30">
        <v>1000</v>
      </c>
      <c r="K152" s="31"/>
      <c r="L152" s="31"/>
      <c r="M152" s="66"/>
      <c r="N152" s="33">
        <f t="shared" si="34"/>
        <v>4130.5299999998</v>
      </c>
    </row>
    <row r="153" spans="1:14" s="2" customFormat="1" ht="14.25">
      <c r="A153" s="27">
        <f t="shared" si="35"/>
        <v>18</v>
      </c>
      <c r="B153" s="62" t="s">
        <v>120</v>
      </c>
      <c r="C153" s="75" t="s">
        <v>19</v>
      </c>
      <c r="D153" s="64"/>
      <c r="E153" s="31"/>
      <c r="F153" s="31"/>
      <c r="G153" s="31"/>
      <c r="H153" s="31"/>
      <c r="I153" s="65"/>
      <c r="J153" s="30"/>
      <c r="K153" s="31"/>
      <c r="L153" s="31"/>
      <c r="M153" s="66">
        <v>2</v>
      </c>
      <c r="N153" s="33">
        <f t="shared" si="34"/>
        <v>4128.5299999998</v>
      </c>
    </row>
    <row r="154" spans="1:14" s="2" customFormat="1" ht="14.25">
      <c r="A154" s="27">
        <f t="shared" si="36"/>
        <v>19</v>
      </c>
      <c r="B154" s="62" t="s">
        <v>121</v>
      </c>
      <c r="C154" s="75" t="s">
        <v>44</v>
      </c>
      <c r="D154" s="64"/>
      <c r="E154" s="31"/>
      <c r="F154" s="31"/>
      <c r="G154" s="31"/>
      <c r="H154" s="31"/>
      <c r="I154" s="65"/>
      <c r="J154" s="30">
        <v>1000</v>
      </c>
      <c r="K154" s="31"/>
      <c r="L154" s="31"/>
      <c r="M154" s="66"/>
      <c r="N154" s="33">
        <f t="shared" si="34"/>
        <v>3128.5299999997997</v>
      </c>
    </row>
    <row r="155" spans="1:14" s="2" customFormat="1" ht="14.25">
      <c r="A155" s="27">
        <f t="shared" si="36"/>
        <v>20</v>
      </c>
      <c r="B155" s="62" t="s">
        <v>121</v>
      </c>
      <c r="C155" s="75" t="s">
        <v>122</v>
      </c>
      <c r="D155" s="64"/>
      <c r="E155" s="31"/>
      <c r="F155" s="31"/>
      <c r="G155" s="31"/>
      <c r="H155" s="31"/>
      <c r="I155" s="65"/>
      <c r="J155" s="30">
        <v>1000</v>
      </c>
      <c r="K155" s="31"/>
      <c r="L155" s="31"/>
      <c r="M155" s="66"/>
      <c r="N155" s="33">
        <f t="shared" si="34"/>
        <v>2128.5299999998</v>
      </c>
    </row>
    <row r="156" spans="1:14" s="2" customFormat="1" ht="14.25">
      <c r="A156" s="27">
        <f t="shared" si="36"/>
        <v>21</v>
      </c>
      <c r="B156" s="62" t="s">
        <v>121</v>
      </c>
      <c r="C156" s="75" t="s">
        <v>123</v>
      </c>
      <c r="D156" s="64"/>
      <c r="E156" s="31"/>
      <c r="F156" s="31"/>
      <c r="G156" s="31"/>
      <c r="H156" s="31"/>
      <c r="I156" s="65"/>
      <c r="J156" s="30">
        <v>1000</v>
      </c>
      <c r="K156" s="31"/>
      <c r="L156" s="31"/>
      <c r="M156" s="66"/>
      <c r="N156" s="33">
        <f t="shared" si="34"/>
        <v>1128.5299999998</v>
      </c>
    </row>
    <row r="157" spans="1:14" s="2" customFormat="1" ht="15">
      <c r="A157" s="27">
        <f t="shared" si="36"/>
        <v>22</v>
      </c>
      <c r="B157" s="62" t="s">
        <v>121</v>
      </c>
      <c r="C157" s="76" t="s">
        <v>34</v>
      </c>
      <c r="D157" s="64"/>
      <c r="E157" s="31"/>
      <c r="F157" s="31"/>
      <c r="G157" s="31"/>
      <c r="H157" s="31"/>
      <c r="I157" s="65"/>
      <c r="J157" s="30">
        <v>1000</v>
      </c>
      <c r="K157" s="31"/>
      <c r="L157" s="31"/>
      <c r="M157" s="66"/>
      <c r="N157" s="33">
        <f t="shared" si="34"/>
        <v>128.5299999998001</v>
      </c>
    </row>
    <row r="158" spans="1:14" s="2" customFormat="1" ht="15">
      <c r="A158" s="27">
        <f t="shared" si="36"/>
        <v>23</v>
      </c>
      <c r="B158" s="62" t="s">
        <v>124</v>
      </c>
      <c r="C158" s="76" t="s">
        <v>71</v>
      </c>
      <c r="D158" s="64"/>
      <c r="E158" s="31"/>
      <c r="F158" s="31"/>
      <c r="G158" s="31"/>
      <c r="H158" s="31">
        <v>4.79</v>
      </c>
      <c r="I158" s="65"/>
      <c r="J158" s="30"/>
      <c r="K158" s="31"/>
      <c r="L158" s="31"/>
      <c r="M158" s="66"/>
      <c r="N158" s="33">
        <f t="shared" si="34"/>
        <v>133.3199999998</v>
      </c>
    </row>
    <row r="159" spans="1:14" s="2" customFormat="1" ht="14.25">
      <c r="A159" s="34"/>
      <c r="B159" s="35"/>
      <c r="C159" s="22" t="s">
        <v>20</v>
      </c>
      <c r="D159" s="37">
        <f aca="true" t="shared" si="37" ref="D159:M159">SUM(D136:D158)</f>
        <v>2000</v>
      </c>
      <c r="E159" s="38">
        <f t="shared" si="37"/>
        <v>0</v>
      </c>
      <c r="F159" s="38">
        <f t="shared" si="37"/>
        <v>0</v>
      </c>
      <c r="G159" s="38">
        <f t="shared" si="37"/>
        <v>0</v>
      </c>
      <c r="H159" s="38">
        <f t="shared" si="37"/>
        <v>4.79</v>
      </c>
      <c r="I159" s="68">
        <f t="shared" si="37"/>
        <v>0</v>
      </c>
      <c r="J159" s="37">
        <f t="shared" si="37"/>
        <v>22500</v>
      </c>
      <c r="K159" s="38">
        <f t="shared" si="37"/>
        <v>0</v>
      </c>
      <c r="L159" s="38">
        <f t="shared" si="37"/>
        <v>0</v>
      </c>
      <c r="M159" s="40">
        <f t="shared" si="37"/>
        <v>2</v>
      </c>
      <c r="N159" s="82">
        <f>N135+SUM(D159:I159)-SUM(J159:M159)</f>
        <v>133.31999999979962</v>
      </c>
    </row>
    <row r="160" spans="1:14" s="2" customFormat="1" ht="15">
      <c r="A160" s="94"/>
      <c r="B160" s="94"/>
      <c r="C160" s="94" t="s">
        <v>125</v>
      </c>
      <c r="D160" s="46">
        <f aca="true" t="shared" si="38" ref="D160:N160">D159</f>
        <v>2000</v>
      </c>
      <c r="E160" s="70">
        <f t="shared" si="38"/>
        <v>0</v>
      </c>
      <c r="F160" s="70">
        <f t="shared" si="38"/>
        <v>0</v>
      </c>
      <c r="G160" s="70">
        <f t="shared" si="38"/>
        <v>0</v>
      </c>
      <c r="H160" s="70">
        <f t="shared" si="38"/>
        <v>4.79</v>
      </c>
      <c r="I160" s="97">
        <f t="shared" si="38"/>
        <v>0</v>
      </c>
      <c r="J160" s="46">
        <f t="shared" si="38"/>
        <v>22500</v>
      </c>
      <c r="K160" s="70">
        <f t="shared" si="38"/>
        <v>0</v>
      </c>
      <c r="L160" s="70">
        <f t="shared" si="38"/>
        <v>0</v>
      </c>
      <c r="M160" s="48">
        <f t="shared" si="38"/>
        <v>2</v>
      </c>
      <c r="N160" s="96">
        <f t="shared" si="38"/>
        <v>133.31999999979962</v>
      </c>
    </row>
    <row r="161" spans="1:14" s="2" customFormat="1" ht="15">
      <c r="A161" s="49"/>
      <c r="B161" s="49"/>
      <c r="C161" s="88" t="s">
        <v>126</v>
      </c>
      <c r="D161" s="51">
        <f aca="true" t="shared" si="39" ref="D161:M161">D160+D129</f>
        <v>1028021</v>
      </c>
      <c r="E161" s="73">
        <f t="shared" si="39"/>
        <v>58322</v>
      </c>
      <c r="F161" s="73">
        <f t="shared" si="39"/>
        <v>3000</v>
      </c>
      <c r="G161" s="73">
        <f t="shared" si="39"/>
        <v>3900</v>
      </c>
      <c r="H161" s="73">
        <f t="shared" si="39"/>
        <v>2430.55</v>
      </c>
      <c r="I161" s="79">
        <f t="shared" si="39"/>
        <v>1264.13</v>
      </c>
      <c r="J161" s="51">
        <f t="shared" si="39"/>
        <v>1059638</v>
      </c>
      <c r="K161" s="73">
        <f t="shared" si="39"/>
        <v>6000</v>
      </c>
      <c r="L161" s="73">
        <f t="shared" si="39"/>
        <v>4068.2</v>
      </c>
      <c r="M161" s="53">
        <f t="shared" si="39"/>
        <v>27098.16</v>
      </c>
      <c r="N161" s="98">
        <f>SUM(D161:I161)-SUM(J161:M161)</f>
        <v>133.31999999983236</v>
      </c>
    </row>
    <row r="162" spans="2:3" s="1" customFormat="1" ht="14.25">
      <c r="B162" s="2"/>
      <c r="C162" s="2"/>
    </row>
    <row r="163" spans="1:14" s="2" customFormat="1" ht="18.75">
      <c r="A163" s="4" t="s">
        <v>127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s="2" customFormat="1" ht="19.5">
      <c r="A164" s="4" t="s">
        <v>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s="2" customFormat="1" ht="14.25">
      <c r="A165" s="6"/>
      <c r="B165" s="7" t="s">
        <v>2</v>
      </c>
      <c r="C165" s="7" t="s">
        <v>3</v>
      </c>
      <c r="D165" s="8" t="s">
        <v>4</v>
      </c>
      <c r="E165" s="9"/>
      <c r="F165" s="9"/>
      <c r="G165" s="9"/>
      <c r="H165" s="9"/>
      <c r="I165" s="10"/>
      <c r="J165" s="8" t="s">
        <v>5</v>
      </c>
      <c r="K165" s="9"/>
      <c r="L165" s="9"/>
      <c r="M165" s="11"/>
      <c r="N165" s="7" t="s">
        <v>6</v>
      </c>
    </row>
    <row r="166" spans="1:14" s="2" customFormat="1" ht="15">
      <c r="A166" s="13"/>
      <c r="B166" s="14"/>
      <c r="C166" s="54"/>
      <c r="D166" s="15" t="s">
        <v>7</v>
      </c>
      <c r="E166" s="16" t="s">
        <v>8</v>
      </c>
      <c r="F166" s="16" t="s">
        <v>9</v>
      </c>
      <c r="G166" s="16" t="s">
        <v>10</v>
      </c>
      <c r="H166" s="16" t="s">
        <v>11</v>
      </c>
      <c r="I166" s="17" t="s">
        <v>12</v>
      </c>
      <c r="J166" s="15" t="s">
        <v>13</v>
      </c>
      <c r="K166" s="16" t="s">
        <v>14</v>
      </c>
      <c r="L166" s="16" t="s">
        <v>15</v>
      </c>
      <c r="M166" s="18" t="s">
        <v>16</v>
      </c>
      <c r="N166" s="14"/>
    </row>
    <row r="167" spans="1:14" s="2" customFormat="1" ht="14.25">
      <c r="A167" s="20"/>
      <c r="B167" s="58"/>
      <c r="C167" s="34" t="s">
        <v>24</v>
      </c>
      <c r="D167" s="64"/>
      <c r="E167" s="31"/>
      <c r="F167" s="31"/>
      <c r="G167" s="31"/>
      <c r="H167" s="31"/>
      <c r="I167" s="65"/>
      <c r="J167" s="37"/>
      <c r="K167" s="38"/>
      <c r="L167" s="38"/>
      <c r="M167" s="40"/>
      <c r="N167" s="26">
        <f>N161</f>
        <v>133.31999999983236</v>
      </c>
    </row>
    <row r="168" spans="1:14" s="2" customFormat="1" ht="15">
      <c r="A168" s="27">
        <v>1</v>
      </c>
      <c r="B168" s="62" t="s">
        <v>128</v>
      </c>
      <c r="C168" s="29" t="s">
        <v>19</v>
      </c>
      <c r="D168" s="64"/>
      <c r="E168" s="31"/>
      <c r="F168" s="31"/>
      <c r="G168" s="31"/>
      <c r="H168" s="31"/>
      <c r="I168" s="65"/>
      <c r="J168" s="30"/>
      <c r="K168" s="31"/>
      <c r="L168" s="31"/>
      <c r="M168" s="66">
        <v>2</v>
      </c>
      <c r="N168" s="33">
        <f>N167+SUM(D168:I168)-SUM(J168:M168)</f>
        <v>131.319999999832</v>
      </c>
    </row>
    <row r="169" spans="1:14" s="2" customFormat="1" ht="14.25">
      <c r="A169" s="34"/>
      <c r="B169" s="35"/>
      <c r="C169" s="34" t="s">
        <v>20</v>
      </c>
      <c r="D169" s="37">
        <f aca="true" t="shared" si="40" ref="D169:M169">SUM(D168:D168)</f>
        <v>0</v>
      </c>
      <c r="E169" s="38">
        <f t="shared" si="40"/>
        <v>0</v>
      </c>
      <c r="F169" s="38">
        <f t="shared" si="40"/>
        <v>0</v>
      </c>
      <c r="G169" s="38">
        <f t="shared" si="40"/>
        <v>0</v>
      </c>
      <c r="H169" s="38">
        <f t="shared" si="40"/>
        <v>0</v>
      </c>
      <c r="I169" s="68">
        <f t="shared" si="40"/>
        <v>0</v>
      </c>
      <c r="J169" s="37">
        <f t="shared" si="40"/>
        <v>0</v>
      </c>
      <c r="K169" s="38">
        <f t="shared" si="40"/>
        <v>0</v>
      </c>
      <c r="L169" s="38">
        <f t="shared" si="40"/>
        <v>0</v>
      </c>
      <c r="M169" s="40">
        <f t="shared" si="40"/>
        <v>2</v>
      </c>
      <c r="N169" s="82">
        <f>N167+SUM(D169:I169)-SUM(J169:M169)</f>
        <v>131.319999999832</v>
      </c>
    </row>
    <row r="170" spans="1:14" s="2" customFormat="1" ht="15">
      <c r="A170" s="94"/>
      <c r="B170" s="94"/>
      <c r="C170" s="94" t="s">
        <v>129</v>
      </c>
      <c r="D170" s="46">
        <f aca="true" t="shared" si="41" ref="D170:N170">D169</f>
        <v>0</v>
      </c>
      <c r="E170" s="70">
        <f t="shared" si="41"/>
        <v>0</v>
      </c>
      <c r="F170" s="70">
        <f t="shared" si="41"/>
        <v>0</v>
      </c>
      <c r="G170" s="70">
        <f t="shared" si="41"/>
        <v>0</v>
      </c>
      <c r="H170" s="70">
        <f t="shared" si="41"/>
        <v>0</v>
      </c>
      <c r="I170" s="97">
        <f t="shared" si="41"/>
        <v>0</v>
      </c>
      <c r="J170" s="46">
        <f t="shared" si="41"/>
        <v>0</v>
      </c>
      <c r="K170" s="70">
        <f t="shared" si="41"/>
        <v>0</v>
      </c>
      <c r="L170" s="70">
        <f t="shared" si="41"/>
        <v>0</v>
      </c>
      <c r="M170" s="48">
        <f t="shared" si="41"/>
        <v>2</v>
      </c>
      <c r="N170" s="96">
        <f t="shared" si="41"/>
        <v>131.319999999832</v>
      </c>
    </row>
    <row r="171" spans="1:14" s="2" customFormat="1" ht="15">
      <c r="A171" s="49"/>
      <c r="B171" s="49"/>
      <c r="C171" s="88" t="s">
        <v>130</v>
      </c>
      <c r="D171" s="51">
        <f aca="true" t="shared" si="42" ref="D171:M171">D170+D161</f>
        <v>1028021</v>
      </c>
      <c r="E171" s="73">
        <f t="shared" si="42"/>
        <v>58322</v>
      </c>
      <c r="F171" s="73">
        <f t="shared" si="42"/>
        <v>3000</v>
      </c>
      <c r="G171" s="73">
        <f t="shared" si="42"/>
        <v>3900</v>
      </c>
      <c r="H171" s="73">
        <f t="shared" si="42"/>
        <v>2430.55</v>
      </c>
      <c r="I171" s="79">
        <f t="shared" si="42"/>
        <v>1264.13</v>
      </c>
      <c r="J171" s="51">
        <f t="shared" si="42"/>
        <v>1059638</v>
      </c>
      <c r="K171" s="73">
        <f t="shared" si="42"/>
        <v>6000</v>
      </c>
      <c r="L171" s="73">
        <f t="shared" si="42"/>
        <v>4068.2</v>
      </c>
      <c r="M171" s="53">
        <f t="shared" si="42"/>
        <v>27100.16</v>
      </c>
      <c r="N171" s="98">
        <f>SUM(D171:I171)-SUM(J171:M171)</f>
        <v>131.31999999983236</v>
      </c>
    </row>
    <row r="172" spans="2:3" s="1" customFormat="1" ht="14.25">
      <c r="B172" s="2"/>
      <c r="C172" s="2"/>
    </row>
    <row r="173" spans="1:14" s="2" customFormat="1" ht="18.75">
      <c r="A173" s="4" t="s">
        <v>131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s="2" customFormat="1" ht="19.5">
      <c r="A174" s="4" t="s">
        <v>1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s="2" customFormat="1" ht="14.25">
      <c r="A175" s="6"/>
      <c r="B175" s="7" t="s">
        <v>2</v>
      </c>
      <c r="C175" s="7" t="s">
        <v>3</v>
      </c>
      <c r="D175" s="8" t="s">
        <v>4</v>
      </c>
      <c r="E175" s="9"/>
      <c r="F175" s="9"/>
      <c r="G175" s="9"/>
      <c r="H175" s="9"/>
      <c r="I175" s="10"/>
      <c r="J175" s="8" t="s">
        <v>5</v>
      </c>
      <c r="K175" s="9"/>
      <c r="L175" s="9"/>
      <c r="M175" s="11"/>
      <c r="N175" s="7" t="s">
        <v>6</v>
      </c>
    </row>
    <row r="176" spans="1:14" s="2" customFormat="1" ht="15">
      <c r="A176" s="13"/>
      <c r="B176" s="14"/>
      <c r="C176" s="54"/>
      <c r="D176" s="15" t="s">
        <v>7</v>
      </c>
      <c r="E176" s="16" t="s">
        <v>8</v>
      </c>
      <c r="F176" s="16" t="s">
        <v>9</v>
      </c>
      <c r="G176" s="16" t="s">
        <v>10</v>
      </c>
      <c r="H176" s="16" t="s">
        <v>11</v>
      </c>
      <c r="I176" s="17" t="s">
        <v>12</v>
      </c>
      <c r="J176" s="15" t="s">
        <v>13</v>
      </c>
      <c r="K176" s="16" t="s">
        <v>14</v>
      </c>
      <c r="L176" s="16" t="s">
        <v>15</v>
      </c>
      <c r="M176" s="18" t="s">
        <v>16</v>
      </c>
      <c r="N176" s="14"/>
    </row>
    <row r="177" spans="1:14" s="2" customFormat="1" ht="14.25">
      <c r="A177" s="20"/>
      <c r="B177" s="58"/>
      <c r="C177" s="34" t="s">
        <v>24</v>
      </c>
      <c r="D177" s="64"/>
      <c r="E177" s="31"/>
      <c r="F177" s="31"/>
      <c r="G177" s="31"/>
      <c r="H177" s="31"/>
      <c r="I177" s="65"/>
      <c r="J177" s="37"/>
      <c r="K177" s="38"/>
      <c r="L177" s="38"/>
      <c r="M177" s="40"/>
      <c r="N177" s="26">
        <f>N171</f>
        <v>131.31999999983236</v>
      </c>
    </row>
    <row r="178" spans="1:14" s="2" customFormat="1" ht="15">
      <c r="A178" s="27">
        <v>1</v>
      </c>
      <c r="B178" s="62" t="s">
        <v>132</v>
      </c>
      <c r="C178" s="85" t="s">
        <v>19</v>
      </c>
      <c r="D178" s="64"/>
      <c r="E178" s="31"/>
      <c r="F178" s="31"/>
      <c r="G178" s="31"/>
      <c r="H178" s="31"/>
      <c r="I178" s="65"/>
      <c r="J178" s="30"/>
      <c r="K178" s="31"/>
      <c r="L178" s="31"/>
      <c r="M178" s="66">
        <v>2</v>
      </c>
      <c r="N178" s="33">
        <f>N177+SUM(D178:I178)-SUM(J178:M178)</f>
        <v>129.319999999832</v>
      </c>
    </row>
    <row r="179" spans="1:14" s="2" customFormat="1" ht="14.25">
      <c r="A179" s="34"/>
      <c r="B179" s="35"/>
      <c r="C179" s="34" t="s">
        <v>20</v>
      </c>
      <c r="D179" s="37">
        <f aca="true" t="shared" si="43" ref="D179:M179">SUM(D178:D178)</f>
        <v>0</v>
      </c>
      <c r="E179" s="38">
        <f t="shared" si="43"/>
        <v>0</v>
      </c>
      <c r="F179" s="38">
        <f t="shared" si="43"/>
        <v>0</v>
      </c>
      <c r="G179" s="38">
        <f t="shared" si="43"/>
        <v>0</v>
      </c>
      <c r="H179" s="38">
        <f t="shared" si="43"/>
        <v>0</v>
      </c>
      <c r="I179" s="68">
        <f t="shared" si="43"/>
        <v>0</v>
      </c>
      <c r="J179" s="37">
        <f t="shared" si="43"/>
        <v>0</v>
      </c>
      <c r="K179" s="38">
        <f t="shared" si="43"/>
        <v>0</v>
      </c>
      <c r="L179" s="38">
        <f t="shared" si="43"/>
        <v>0</v>
      </c>
      <c r="M179" s="40">
        <f t="shared" si="43"/>
        <v>2</v>
      </c>
      <c r="N179" s="82">
        <f>N177+SUM(D179:I179)-SUM(J179:M179)</f>
        <v>129.319999999832</v>
      </c>
    </row>
    <row r="180" spans="1:14" s="2" customFormat="1" ht="15">
      <c r="A180" s="94"/>
      <c r="B180" s="94"/>
      <c r="C180" s="94" t="s">
        <v>133</v>
      </c>
      <c r="D180" s="46">
        <f aca="true" t="shared" si="44" ref="D180:N180">D179</f>
        <v>0</v>
      </c>
      <c r="E180" s="70">
        <f t="shared" si="44"/>
        <v>0</v>
      </c>
      <c r="F180" s="70">
        <f t="shared" si="44"/>
        <v>0</v>
      </c>
      <c r="G180" s="70">
        <f t="shared" si="44"/>
        <v>0</v>
      </c>
      <c r="H180" s="70">
        <f t="shared" si="44"/>
        <v>0</v>
      </c>
      <c r="I180" s="97">
        <f t="shared" si="44"/>
        <v>0</v>
      </c>
      <c r="J180" s="46">
        <f t="shared" si="44"/>
        <v>0</v>
      </c>
      <c r="K180" s="70">
        <f t="shared" si="44"/>
        <v>0</v>
      </c>
      <c r="L180" s="70">
        <f t="shared" si="44"/>
        <v>0</v>
      </c>
      <c r="M180" s="48">
        <f t="shared" si="44"/>
        <v>2</v>
      </c>
      <c r="N180" s="96">
        <f t="shared" si="44"/>
        <v>129.319999999832</v>
      </c>
    </row>
    <row r="181" spans="1:14" s="2" customFormat="1" ht="15">
      <c r="A181" s="49"/>
      <c r="B181" s="49"/>
      <c r="C181" s="88" t="s">
        <v>134</v>
      </c>
      <c r="D181" s="51">
        <f aca="true" t="shared" si="45" ref="D181:M181">D180+D171</f>
        <v>1028021</v>
      </c>
      <c r="E181" s="73">
        <f t="shared" si="45"/>
        <v>58322</v>
      </c>
      <c r="F181" s="73">
        <f t="shared" si="45"/>
        <v>3000</v>
      </c>
      <c r="G181" s="73">
        <f t="shared" si="45"/>
        <v>3900</v>
      </c>
      <c r="H181" s="73">
        <f t="shared" si="45"/>
        <v>2430.55</v>
      </c>
      <c r="I181" s="79">
        <f t="shared" si="45"/>
        <v>1264.13</v>
      </c>
      <c r="J181" s="51">
        <f t="shared" si="45"/>
        <v>1059638</v>
      </c>
      <c r="K181" s="73">
        <f t="shared" si="45"/>
        <v>6000</v>
      </c>
      <c r="L181" s="73">
        <f t="shared" si="45"/>
        <v>4068.2</v>
      </c>
      <c r="M181" s="53">
        <f t="shared" si="45"/>
        <v>27102.16</v>
      </c>
      <c r="N181" s="98">
        <f>SUM(D181:I181)-SUM(J181:M181)</f>
        <v>129.31999999983236</v>
      </c>
    </row>
    <row r="182" spans="2:3" s="1" customFormat="1" ht="14.25">
      <c r="B182" s="2"/>
      <c r="C182" s="2"/>
    </row>
    <row r="183" spans="1:14" s="2" customFormat="1" ht="18.75">
      <c r="A183" s="4" t="s">
        <v>135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s="2" customFormat="1" ht="19.5">
      <c r="A184" s="4" t="s">
        <v>1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s="2" customFormat="1" ht="14.25">
      <c r="A185" s="6"/>
      <c r="B185" s="7" t="s">
        <v>2</v>
      </c>
      <c r="C185" s="7" t="s">
        <v>3</v>
      </c>
      <c r="D185" s="8" t="s">
        <v>4</v>
      </c>
      <c r="E185" s="9"/>
      <c r="F185" s="9"/>
      <c r="G185" s="9"/>
      <c r="H185" s="9"/>
      <c r="I185" s="10"/>
      <c r="J185" s="8" t="s">
        <v>5</v>
      </c>
      <c r="K185" s="9"/>
      <c r="L185" s="9"/>
      <c r="M185" s="11"/>
      <c r="N185" s="7" t="s">
        <v>6</v>
      </c>
    </row>
    <row r="186" spans="1:14" s="2" customFormat="1" ht="15">
      <c r="A186" s="13"/>
      <c r="B186" s="14"/>
      <c r="C186" s="54"/>
      <c r="D186" s="15" t="s">
        <v>7</v>
      </c>
      <c r="E186" s="16" t="s">
        <v>8</v>
      </c>
      <c r="F186" s="16" t="s">
        <v>9</v>
      </c>
      <c r="G186" s="16" t="s">
        <v>10</v>
      </c>
      <c r="H186" s="16" t="s">
        <v>11</v>
      </c>
      <c r="I186" s="17" t="s">
        <v>12</v>
      </c>
      <c r="J186" s="15" t="s">
        <v>13</v>
      </c>
      <c r="K186" s="16" t="s">
        <v>14</v>
      </c>
      <c r="L186" s="16" t="s">
        <v>15</v>
      </c>
      <c r="M186" s="18" t="s">
        <v>16</v>
      </c>
      <c r="N186" s="14"/>
    </row>
    <row r="187" spans="1:14" s="2" customFormat="1" ht="14.25">
      <c r="A187" s="20"/>
      <c r="B187" s="58"/>
      <c r="C187" s="34" t="s">
        <v>24</v>
      </c>
      <c r="D187" s="64"/>
      <c r="E187" s="31"/>
      <c r="F187" s="31"/>
      <c r="G187" s="31"/>
      <c r="H187" s="31"/>
      <c r="I187" s="65"/>
      <c r="J187" s="37"/>
      <c r="K187" s="38"/>
      <c r="L187" s="38"/>
      <c r="M187" s="40"/>
      <c r="N187" s="26">
        <f>N181</f>
        <v>129.31999999983236</v>
      </c>
    </row>
    <row r="188" spans="1:14" s="2" customFormat="1" ht="14.25">
      <c r="A188" s="20">
        <v>1</v>
      </c>
      <c r="B188" s="58" t="s">
        <v>136</v>
      </c>
      <c r="C188" s="85" t="s">
        <v>19</v>
      </c>
      <c r="D188" s="64"/>
      <c r="E188" s="31"/>
      <c r="F188" s="31"/>
      <c r="G188" s="31"/>
      <c r="H188" s="31"/>
      <c r="I188" s="65"/>
      <c r="J188" s="23"/>
      <c r="K188" s="24"/>
      <c r="L188" s="24"/>
      <c r="M188" s="84">
        <v>2</v>
      </c>
      <c r="N188" s="33">
        <f>N187+SUM(D188:I188)-SUM(J188:M188)</f>
        <v>127.31999999983199</v>
      </c>
    </row>
    <row r="189" spans="1:14" s="2" customFormat="1" ht="15">
      <c r="A189" s="27">
        <v>2</v>
      </c>
      <c r="B189" s="62" t="s">
        <v>137</v>
      </c>
      <c r="C189" s="85" t="s">
        <v>11</v>
      </c>
      <c r="D189" s="64"/>
      <c r="E189" s="31"/>
      <c r="F189" s="31"/>
      <c r="G189" s="31"/>
      <c r="H189" s="31">
        <v>0.1</v>
      </c>
      <c r="I189" s="65"/>
      <c r="J189" s="30"/>
      <c r="K189" s="31"/>
      <c r="L189" s="31"/>
      <c r="M189" s="66"/>
      <c r="N189" s="33">
        <f>N188+SUM(D189:I189)-SUM(J189:M189)</f>
        <v>127.419999999832</v>
      </c>
    </row>
    <row r="190" spans="1:14" s="2" customFormat="1" ht="14.25">
      <c r="A190" s="34"/>
      <c r="B190" s="35"/>
      <c r="C190" s="34" t="s">
        <v>20</v>
      </c>
      <c r="D190" s="37">
        <f aca="true" t="shared" si="46" ref="D190:L190">SUM(D189:D189)</f>
        <v>0</v>
      </c>
      <c r="E190" s="38">
        <f t="shared" si="46"/>
        <v>0</v>
      </c>
      <c r="F190" s="38">
        <f t="shared" si="46"/>
        <v>0</v>
      </c>
      <c r="G190" s="38">
        <f t="shared" si="46"/>
        <v>0</v>
      </c>
      <c r="H190" s="38">
        <f t="shared" si="46"/>
        <v>0.1</v>
      </c>
      <c r="I190" s="68">
        <f t="shared" si="46"/>
        <v>0</v>
      </c>
      <c r="J190" s="37">
        <f t="shared" si="46"/>
        <v>0</v>
      </c>
      <c r="K190" s="38">
        <f t="shared" si="46"/>
        <v>0</v>
      </c>
      <c r="L190" s="38">
        <f t="shared" si="46"/>
        <v>0</v>
      </c>
      <c r="M190" s="40">
        <f>SUM(M187:M189)</f>
        <v>2</v>
      </c>
      <c r="N190" s="82">
        <f>N187+SUM(D190:I190)-SUM(J190:M190)</f>
        <v>127.41999999983199</v>
      </c>
    </row>
    <row r="191" spans="1:14" s="2" customFormat="1" ht="15">
      <c r="A191" s="94"/>
      <c r="B191" s="94"/>
      <c r="C191" s="94" t="s">
        <v>138</v>
      </c>
      <c r="D191" s="46">
        <f aca="true" t="shared" si="47" ref="D191:N191">D190</f>
        <v>0</v>
      </c>
      <c r="E191" s="70">
        <f t="shared" si="47"/>
        <v>0</v>
      </c>
      <c r="F191" s="70">
        <f t="shared" si="47"/>
        <v>0</v>
      </c>
      <c r="G191" s="70">
        <f t="shared" si="47"/>
        <v>0</v>
      </c>
      <c r="H191" s="70">
        <f t="shared" si="47"/>
        <v>0.1</v>
      </c>
      <c r="I191" s="97">
        <f t="shared" si="47"/>
        <v>0</v>
      </c>
      <c r="J191" s="46">
        <f t="shared" si="47"/>
        <v>0</v>
      </c>
      <c r="K191" s="70">
        <f t="shared" si="47"/>
        <v>0</v>
      </c>
      <c r="L191" s="70">
        <f t="shared" si="47"/>
        <v>0</v>
      </c>
      <c r="M191" s="48">
        <f t="shared" si="47"/>
        <v>2</v>
      </c>
      <c r="N191" s="96">
        <f t="shared" si="47"/>
        <v>127.41999999983199</v>
      </c>
    </row>
    <row r="192" spans="1:14" s="2" customFormat="1" ht="15">
      <c r="A192" s="49"/>
      <c r="B192" s="49"/>
      <c r="C192" s="88" t="s">
        <v>139</v>
      </c>
      <c r="D192" s="51">
        <f aca="true" t="shared" si="48" ref="D192:M192">D191+D181</f>
        <v>1028021</v>
      </c>
      <c r="E192" s="73">
        <f t="shared" si="48"/>
        <v>58322</v>
      </c>
      <c r="F192" s="73">
        <f t="shared" si="48"/>
        <v>3000</v>
      </c>
      <c r="G192" s="73">
        <f t="shared" si="48"/>
        <v>3900</v>
      </c>
      <c r="H192" s="73">
        <f t="shared" si="48"/>
        <v>2430.65</v>
      </c>
      <c r="I192" s="79">
        <f t="shared" si="48"/>
        <v>1264.13</v>
      </c>
      <c r="J192" s="51">
        <f t="shared" si="48"/>
        <v>1059638</v>
      </c>
      <c r="K192" s="73">
        <f t="shared" si="48"/>
        <v>6000</v>
      </c>
      <c r="L192" s="73">
        <f t="shared" si="48"/>
        <v>4068.2</v>
      </c>
      <c r="M192" s="53">
        <f t="shared" si="48"/>
        <v>27104.16</v>
      </c>
      <c r="N192" s="98">
        <f>SUM(D192:I192)-SUM(J192:M192)</f>
        <v>127.4199999999255</v>
      </c>
    </row>
    <row r="193" spans="2:3" s="1" customFormat="1" ht="14.25">
      <c r="B193" s="2"/>
      <c r="C193" s="2"/>
    </row>
    <row r="194" spans="2:3" s="1" customFormat="1" ht="14.25">
      <c r="B194" s="2"/>
      <c r="C194" s="2"/>
    </row>
    <row r="195" spans="1:14" s="2" customFormat="1" ht="14.25">
      <c r="A195" s="1"/>
      <c r="C195" s="2" t="s">
        <v>140</v>
      </c>
      <c r="D195" s="99">
        <f aca="true" t="shared" si="49" ref="D195:M195">D8+D18+D67+D77+D87+D98+D109+D128+D160+D170+D180+D191</f>
        <v>22400</v>
      </c>
      <c r="E195" s="99">
        <f t="shared" si="49"/>
        <v>0</v>
      </c>
      <c r="F195" s="99">
        <f t="shared" si="49"/>
        <v>0</v>
      </c>
      <c r="G195" s="99">
        <f t="shared" si="49"/>
        <v>0</v>
      </c>
      <c r="H195" s="99">
        <f t="shared" si="49"/>
        <v>29.68</v>
      </c>
      <c r="I195" s="99">
        <f t="shared" si="49"/>
        <v>13.17</v>
      </c>
      <c r="J195" s="99">
        <f t="shared" si="49"/>
        <v>63000</v>
      </c>
      <c r="K195" s="99">
        <f t="shared" si="49"/>
        <v>0</v>
      </c>
      <c r="L195" s="99">
        <f t="shared" si="49"/>
        <v>0</v>
      </c>
      <c r="M195" s="99">
        <f t="shared" si="49"/>
        <v>24</v>
      </c>
      <c r="N195" s="99">
        <f>N5+D195+E195+F195+G195+H195+I195-J195-K195-L195-M195</f>
        <v>127.419999999998</v>
      </c>
    </row>
  </sheetData>
  <mergeCells count="96">
    <mergeCell ref="A1:N1"/>
    <mergeCell ref="A72:A73"/>
    <mergeCell ref="A80:N80"/>
    <mergeCell ref="A132:N132"/>
    <mergeCell ref="A71:N71"/>
    <mergeCell ref="A3:A4"/>
    <mergeCell ref="D165:I165"/>
    <mergeCell ref="J92:M92"/>
    <mergeCell ref="D185:I185"/>
    <mergeCell ref="D133:I133"/>
    <mergeCell ref="A183:N183"/>
    <mergeCell ref="B185:B186"/>
    <mergeCell ref="J165:M165"/>
    <mergeCell ref="C185:C186"/>
    <mergeCell ref="A174:N174"/>
    <mergeCell ref="A114:A115"/>
    <mergeCell ref="A133:A134"/>
    <mergeCell ref="B165:B166"/>
    <mergeCell ref="C165:C166"/>
    <mergeCell ref="C3:C4"/>
    <mergeCell ref="A113:N113"/>
    <mergeCell ref="J133:M133"/>
    <mergeCell ref="A131:N131"/>
    <mergeCell ref="D13:I13"/>
    <mergeCell ref="A11:N11"/>
    <mergeCell ref="B23:B24"/>
    <mergeCell ref="A2:N2"/>
    <mergeCell ref="A164:N164"/>
    <mergeCell ref="J3:M3"/>
    <mergeCell ref="A12:N12"/>
    <mergeCell ref="N72:N73"/>
    <mergeCell ref="J175:M175"/>
    <mergeCell ref="D103:I103"/>
    <mergeCell ref="A175:A176"/>
    <mergeCell ref="N133:N134"/>
    <mergeCell ref="A102:N102"/>
    <mergeCell ref="A101:N101"/>
    <mergeCell ref="A103:A104"/>
    <mergeCell ref="D175:I175"/>
    <mergeCell ref="N114:N115"/>
    <mergeCell ref="A91:N91"/>
    <mergeCell ref="J13:M13"/>
    <mergeCell ref="N92:N93"/>
    <mergeCell ref="N165:N166"/>
    <mergeCell ref="B103:B104"/>
    <mergeCell ref="B114:B115"/>
    <mergeCell ref="C103:C104"/>
    <mergeCell ref="C114:C115"/>
    <mergeCell ref="N103:N104"/>
    <mergeCell ref="N175:N176"/>
    <mergeCell ref="N185:N186"/>
    <mergeCell ref="B72:B73"/>
    <mergeCell ref="N23:N24"/>
    <mergeCell ref="A70:N70"/>
    <mergeCell ref="A23:A24"/>
    <mergeCell ref="C23:C24"/>
    <mergeCell ref="J23:M23"/>
    <mergeCell ref="D23:I23"/>
    <mergeCell ref="A92:A93"/>
    <mergeCell ref="C175:C176"/>
    <mergeCell ref="A165:A166"/>
    <mergeCell ref="B133:B134"/>
    <mergeCell ref="B92:B93"/>
    <mergeCell ref="J114:M114"/>
    <mergeCell ref="A22:N22"/>
    <mergeCell ref="D3:I3"/>
    <mergeCell ref="D114:I114"/>
    <mergeCell ref="J185:M185"/>
    <mergeCell ref="C133:C134"/>
    <mergeCell ref="A185:A186"/>
    <mergeCell ref="A90:N90"/>
    <mergeCell ref="A82:A83"/>
    <mergeCell ref="J72:M72"/>
    <mergeCell ref="A13:A14"/>
    <mergeCell ref="N3:N4"/>
    <mergeCell ref="A184:N184"/>
    <mergeCell ref="J103:M103"/>
    <mergeCell ref="B82:B83"/>
    <mergeCell ref="B175:B176"/>
    <mergeCell ref="D92:I92"/>
    <mergeCell ref="C72:C73"/>
    <mergeCell ref="C92:C93"/>
    <mergeCell ref="C82:C83"/>
    <mergeCell ref="D82:I82"/>
    <mergeCell ref="A81:N81"/>
    <mergeCell ref="N13:N14"/>
    <mergeCell ref="N82:N83"/>
    <mergeCell ref="A21:N21"/>
    <mergeCell ref="B3:B4"/>
    <mergeCell ref="A163:N163"/>
    <mergeCell ref="A112:N112"/>
    <mergeCell ref="D72:I72"/>
    <mergeCell ref="C13:C14"/>
    <mergeCell ref="B13:B14"/>
    <mergeCell ref="J82:M82"/>
    <mergeCell ref="A173:N173"/>
  </mergeCells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32"/>
  <sheetViews>
    <sheetView zoomScaleSheetLayoutView="100" workbookViewId="0" topLeftCell="A151">
      <selection activeCell="C145" sqref="C145"/>
    </sheetView>
  </sheetViews>
  <sheetFormatPr defaultColWidth="10.00390625" defaultRowHeight="13.5"/>
  <cols>
    <col min="1" max="1" width="3.375" style="100" bestFit="1" customWidth="1"/>
    <col min="2" max="2" width="8.75390625" style="101" bestFit="1" customWidth="1"/>
    <col min="3" max="3" width="29.875" style="101" bestFit="1" customWidth="1"/>
    <col min="4" max="5" width="8.50390625" style="100" bestFit="1" customWidth="1"/>
    <col min="6" max="6" width="6.875" style="100" bestFit="1" customWidth="1"/>
    <col min="7" max="7" width="8.625" style="100" bestFit="1" customWidth="1"/>
    <col min="8" max="8" width="6.75390625" style="100" bestFit="1" customWidth="1"/>
    <col min="9" max="9" width="9.00390625" style="100" bestFit="1" customWidth="1"/>
    <col min="10" max="10" width="10.125" style="100" bestFit="1" customWidth="1"/>
    <col min="11" max="11" width="8.125" style="101" bestFit="1" customWidth="1"/>
    <col min="12" max="256" width="9.00390625" style="100" bestFit="1" customWidth="1"/>
  </cols>
  <sheetData>
    <row r="1" spans="1:10" s="102" customFormat="1" ht="18.75">
      <c r="A1" s="103" t="s">
        <v>141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102" customFormat="1" ht="19.5">
      <c r="A2" s="103" t="s">
        <v>142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4" s="5" customFormat="1" ht="15.75" customHeight="1">
      <c r="A3" s="6"/>
      <c r="B3" s="7" t="s">
        <v>2</v>
      </c>
      <c r="C3" s="7" t="s">
        <v>3</v>
      </c>
      <c r="D3" s="8" t="s">
        <v>4</v>
      </c>
      <c r="E3" s="9"/>
      <c r="F3" s="9"/>
      <c r="G3" s="9"/>
      <c r="H3" s="9"/>
      <c r="I3" s="10"/>
      <c r="J3" s="8" t="s">
        <v>5</v>
      </c>
      <c r="K3" s="9"/>
      <c r="L3" s="9"/>
      <c r="M3" s="11"/>
      <c r="N3" s="12" t="s">
        <v>6</v>
      </c>
    </row>
    <row r="4" spans="1:14" s="5" customFormat="1" ht="15">
      <c r="A4" s="13"/>
      <c r="B4" s="14"/>
      <c r="C4" s="14"/>
      <c r="D4" s="15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12</v>
      </c>
      <c r="J4" s="15" t="s">
        <v>13</v>
      </c>
      <c r="K4" s="16" t="s">
        <v>14</v>
      </c>
      <c r="L4" s="16" t="s">
        <v>15</v>
      </c>
      <c r="M4" s="18" t="s">
        <v>16</v>
      </c>
      <c r="N4" s="19"/>
    </row>
    <row r="5" spans="1:14" s="2" customFormat="1" ht="14.25" customHeight="1">
      <c r="A5" s="20"/>
      <c r="B5" s="21"/>
      <c r="C5" s="22" t="s">
        <v>17</v>
      </c>
      <c r="D5" s="23"/>
      <c r="E5" s="24"/>
      <c r="F5" s="24"/>
      <c r="G5" s="24"/>
      <c r="H5" s="24"/>
      <c r="I5" s="25"/>
      <c r="J5" s="23"/>
      <c r="K5" s="24"/>
      <c r="L5" s="24"/>
      <c r="M5" s="25"/>
      <c r="N5" s="26">
        <v>36828.1</v>
      </c>
    </row>
    <row r="6" spans="1:14" s="2" customFormat="1" ht="14.25" customHeight="1">
      <c r="A6" s="20">
        <v>1</v>
      </c>
      <c r="B6" s="21"/>
      <c r="C6" s="29" t="s">
        <v>143</v>
      </c>
      <c r="D6" s="23"/>
      <c r="E6" s="24"/>
      <c r="F6" s="24"/>
      <c r="G6" s="24"/>
      <c r="H6" s="24"/>
      <c r="I6" s="25"/>
      <c r="J6" s="23"/>
      <c r="K6" s="24"/>
      <c r="L6" s="24"/>
      <c r="M6" s="25"/>
      <c r="N6" s="33">
        <f>N5+SUM(D6:I6)-SUM(J6:M6)</f>
        <v>36828.1</v>
      </c>
    </row>
    <row r="7" spans="1:14" s="2" customFormat="1" ht="15" customHeight="1">
      <c r="A7" s="34"/>
      <c r="B7" s="35"/>
      <c r="C7" s="36" t="s">
        <v>20</v>
      </c>
      <c r="D7" s="37">
        <f>SUM(D6:D6)</f>
        <v>0</v>
      </c>
      <c r="E7" s="38">
        <f>SUM(E6)</f>
        <v>0</v>
      </c>
      <c r="F7" s="38">
        <f>SUM(F6)</f>
        <v>0</v>
      </c>
      <c r="G7" s="38">
        <f>SUM(G6)</f>
        <v>0</v>
      </c>
      <c r="H7" s="38">
        <f>SUM(H6)</f>
        <v>0</v>
      </c>
      <c r="I7" s="38">
        <f>SUM(I6)</f>
        <v>0</v>
      </c>
      <c r="J7" s="37">
        <f>SUM(J6:J6)</f>
        <v>0</v>
      </c>
      <c r="K7" s="38">
        <f>SUM(K6)</f>
        <v>0</v>
      </c>
      <c r="L7" s="38">
        <f>SUM(L6)</f>
        <v>0</v>
      </c>
      <c r="M7" s="39">
        <f>SUM(M5:M6)</f>
        <v>0</v>
      </c>
      <c r="N7" s="40">
        <f>N5+SUM(D7:I7)-SUM(J7:M7)</f>
        <v>36828.1</v>
      </c>
    </row>
    <row r="8" spans="1:14" s="2" customFormat="1" ht="14.25" customHeight="1">
      <c r="A8" s="41"/>
      <c r="B8" s="41"/>
      <c r="C8" s="42" t="s">
        <v>21</v>
      </c>
      <c r="D8" s="43">
        <f aca="true" t="shared" si="0" ref="D8:N8">D7</f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5">
        <f t="shared" si="0"/>
        <v>0</v>
      </c>
      <c r="J8" s="46">
        <f t="shared" si="0"/>
        <v>0</v>
      </c>
      <c r="K8" s="47">
        <f t="shared" si="0"/>
        <v>0</v>
      </c>
      <c r="L8" s="47">
        <f t="shared" si="0"/>
        <v>0</v>
      </c>
      <c r="M8" s="48">
        <f t="shared" si="0"/>
        <v>0</v>
      </c>
      <c r="N8" s="45">
        <f t="shared" si="0"/>
        <v>36828.1</v>
      </c>
    </row>
    <row r="9" spans="1:14" s="2" customFormat="1" ht="14.25" customHeight="1">
      <c r="A9" s="49"/>
      <c r="B9" s="49"/>
      <c r="C9" s="50" t="s">
        <v>22</v>
      </c>
      <c r="D9" s="51">
        <f>517523+D8</f>
        <v>517523</v>
      </c>
      <c r="E9" s="52">
        <f>120854.57+E8</f>
        <v>120854.57</v>
      </c>
      <c r="F9" s="52">
        <f>6000+F8</f>
        <v>6000</v>
      </c>
      <c r="G9" s="52">
        <f>9749.5+G8</f>
        <v>9749.5</v>
      </c>
      <c r="H9" s="52">
        <f>998.53+H8</f>
        <v>998.53</v>
      </c>
      <c r="I9" s="53">
        <f>718.1+I8</f>
        <v>718.1</v>
      </c>
      <c r="J9" s="52">
        <f>538350+J8</f>
        <v>538350</v>
      </c>
      <c r="K9" s="52">
        <f>K8</f>
        <v>0</v>
      </c>
      <c r="L9" s="52">
        <f>10432.5+L8</f>
        <v>10432.5</v>
      </c>
      <c r="M9" s="52">
        <f>70233.1+M8</f>
        <v>70233.1</v>
      </c>
      <c r="N9" s="53">
        <f>SUM(D9:I9)-SUM(J9:M9)</f>
        <v>36828.09999999998</v>
      </c>
    </row>
    <row r="10" spans="1:14" s="101" customFormat="1" ht="14.25">
      <c r="A10" s="1"/>
      <c r="B10" s="2"/>
      <c r="C10" s="2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</row>
    <row r="11" spans="1:10" s="102" customFormat="1" ht="18.75">
      <c r="A11" s="103" t="s">
        <v>144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s="102" customFormat="1" ht="19.5">
      <c r="A12" s="103" t="s">
        <v>142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4" s="5" customFormat="1" ht="15.75" customHeight="1">
      <c r="A13" s="6"/>
      <c r="B13" s="7" t="s">
        <v>2</v>
      </c>
      <c r="C13" s="7" t="s">
        <v>3</v>
      </c>
      <c r="D13" s="8" t="s">
        <v>4</v>
      </c>
      <c r="E13" s="9"/>
      <c r="F13" s="9"/>
      <c r="G13" s="9"/>
      <c r="H13" s="9"/>
      <c r="I13" s="10"/>
      <c r="J13" s="8" t="s">
        <v>5</v>
      </c>
      <c r="K13" s="9"/>
      <c r="L13" s="9"/>
      <c r="M13" s="11"/>
      <c r="N13" s="12" t="s">
        <v>6</v>
      </c>
    </row>
    <row r="14" spans="1:14" s="5" customFormat="1" ht="15">
      <c r="A14" s="13"/>
      <c r="B14" s="14"/>
      <c r="C14" s="54"/>
      <c r="D14" s="15" t="s">
        <v>7</v>
      </c>
      <c r="E14" s="16" t="s">
        <v>8</v>
      </c>
      <c r="F14" s="16" t="s">
        <v>9</v>
      </c>
      <c r="G14" s="16" t="s">
        <v>10</v>
      </c>
      <c r="H14" s="16" t="s">
        <v>11</v>
      </c>
      <c r="I14" s="17" t="s">
        <v>12</v>
      </c>
      <c r="J14" s="15" t="s">
        <v>13</v>
      </c>
      <c r="K14" s="16" t="s">
        <v>14</v>
      </c>
      <c r="L14" s="16" t="s">
        <v>15</v>
      </c>
      <c r="M14" s="18" t="s">
        <v>16</v>
      </c>
      <c r="N14" s="19"/>
    </row>
    <row r="15" spans="1:14" s="2" customFormat="1" ht="14.25" customHeight="1">
      <c r="A15" s="20"/>
      <c r="B15" s="58"/>
      <c r="C15" s="34" t="s">
        <v>24</v>
      </c>
      <c r="D15" s="59"/>
      <c r="E15" s="24"/>
      <c r="F15" s="24"/>
      <c r="G15" s="24"/>
      <c r="H15" s="24"/>
      <c r="I15" s="25"/>
      <c r="J15" s="23"/>
      <c r="K15" s="24"/>
      <c r="L15" s="24"/>
      <c r="M15" s="25"/>
      <c r="N15" s="26">
        <f>N9</f>
        <v>36828.09999999998</v>
      </c>
    </row>
    <row r="16" spans="1:14" s="2" customFormat="1" ht="14.25" customHeight="1">
      <c r="A16" s="27">
        <v>1</v>
      </c>
      <c r="B16" s="29"/>
      <c r="C16" s="63" t="s">
        <v>143</v>
      </c>
      <c r="D16" s="64"/>
      <c r="E16" s="31"/>
      <c r="F16" s="31"/>
      <c r="G16" s="31"/>
      <c r="H16" s="31"/>
      <c r="I16" s="32"/>
      <c r="J16" s="30"/>
      <c r="K16" s="31"/>
      <c r="L16" s="31"/>
      <c r="M16" s="32"/>
      <c r="N16" s="33">
        <f>N15+SUM(D16:I16)-SUM(J16:M16)</f>
        <v>36828.1</v>
      </c>
    </row>
    <row r="17" spans="1:14" s="2" customFormat="1" ht="14.25" customHeight="1">
      <c r="A17" s="34"/>
      <c r="B17" s="35"/>
      <c r="C17" s="67" t="s">
        <v>20</v>
      </c>
      <c r="D17" s="37">
        <f aca="true" t="shared" si="1" ref="D17:M17">SUM(D16:D16)</f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9">
        <f t="shared" si="1"/>
        <v>0</v>
      </c>
      <c r="J17" s="37">
        <f t="shared" si="1"/>
        <v>0</v>
      </c>
      <c r="K17" s="38">
        <f t="shared" si="1"/>
        <v>0</v>
      </c>
      <c r="L17" s="38">
        <f t="shared" si="1"/>
        <v>0</v>
      </c>
      <c r="M17" s="39">
        <f t="shared" si="1"/>
        <v>0</v>
      </c>
      <c r="N17" s="40">
        <f>N15+SUM(D17:I17)-SUM(J17:M17)</f>
        <v>36828.1</v>
      </c>
    </row>
    <row r="18" spans="1:14" s="2" customFormat="1" ht="14.25" customHeight="1">
      <c r="A18" s="41"/>
      <c r="B18" s="41"/>
      <c r="C18" s="42" t="s">
        <v>26</v>
      </c>
      <c r="D18" s="43">
        <f aca="true" t="shared" si="2" ref="D18:N18">D17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45">
        <f t="shared" si="2"/>
        <v>0</v>
      </c>
      <c r="J18" s="46">
        <f t="shared" si="2"/>
        <v>0</v>
      </c>
      <c r="K18" s="47">
        <f t="shared" si="2"/>
        <v>0</v>
      </c>
      <c r="L18" s="47">
        <f t="shared" si="2"/>
        <v>0</v>
      </c>
      <c r="M18" s="48">
        <f t="shared" si="2"/>
        <v>0</v>
      </c>
      <c r="N18" s="45">
        <f t="shared" si="2"/>
        <v>36828.1</v>
      </c>
    </row>
    <row r="19" spans="1:14" s="2" customFormat="1" ht="14.25" customHeight="1">
      <c r="A19" s="49"/>
      <c r="B19" s="49"/>
      <c r="C19" s="88" t="s">
        <v>27</v>
      </c>
      <c r="D19" s="51">
        <f aca="true" t="shared" si="3" ref="D19:M19">D18+D9</f>
        <v>517523</v>
      </c>
      <c r="E19" s="73">
        <f t="shared" si="3"/>
        <v>120854.57</v>
      </c>
      <c r="F19" s="73">
        <f t="shared" si="3"/>
        <v>6000</v>
      </c>
      <c r="G19" s="73">
        <f t="shared" si="3"/>
        <v>9749.5</v>
      </c>
      <c r="H19" s="73">
        <f t="shared" si="3"/>
        <v>998.53</v>
      </c>
      <c r="I19" s="74">
        <f t="shared" si="3"/>
        <v>718.1</v>
      </c>
      <c r="J19" s="52">
        <f t="shared" si="3"/>
        <v>538350</v>
      </c>
      <c r="K19" s="52">
        <f t="shared" si="3"/>
        <v>0</v>
      </c>
      <c r="L19" s="52">
        <f t="shared" si="3"/>
        <v>10432.5</v>
      </c>
      <c r="M19" s="52">
        <f t="shared" si="3"/>
        <v>70233.1</v>
      </c>
      <c r="N19" s="53">
        <f>SUM(D19:I19)-SUM(J19:M19)</f>
        <v>36828.09999999998</v>
      </c>
    </row>
    <row r="20" spans="1:14" s="101" customFormat="1" ht="14.25">
      <c r="A20" s="1"/>
      <c r="B20" s="2"/>
      <c r="C20" s="2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</row>
    <row r="21" spans="1:10" s="102" customFormat="1" ht="18.75">
      <c r="A21" s="103" t="s">
        <v>145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s="102" customFormat="1" ht="19.5">
      <c r="A22" s="103" t="s">
        <v>142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4" s="5" customFormat="1" ht="15.75" customHeight="1">
      <c r="A23" s="6"/>
      <c r="B23" s="7" t="s">
        <v>2</v>
      </c>
      <c r="C23" s="7" t="s">
        <v>3</v>
      </c>
      <c r="D23" s="8" t="s">
        <v>4</v>
      </c>
      <c r="E23" s="9"/>
      <c r="F23" s="9"/>
      <c r="G23" s="9"/>
      <c r="H23" s="9"/>
      <c r="I23" s="10"/>
      <c r="J23" s="8" t="s">
        <v>5</v>
      </c>
      <c r="K23" s="9"/>
      <c r="L23" s="9"/>
      <c r="M23" s="11"/>
      <c r="N23" s="12" t="s">
        <v>6</v>
      </c>
    </row>
    <row r="24" spans="1:14" s="5" customFormat="1" ht="15">
      <c r="A24" s="13"/>
      <c r="B24" s="14"/>
      <c r="C24" s="54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17" t="s">
        <v>12</v>
      </c>
      <c r="J24" s="15" t="s">
        <v>13</v>
      </c>
      <c r="K24" s="16" t="s">
        <v>14</v>
      </c>
      <c r="L24" s="16" t="s">
        <v>15</v>
      </c>
      <c r="M24" s="18" t="s">
        <v>16</v>
      </c>
      <c r="N24" s="19"/>
    </row>
    <row r="25" spans="1:14" s="2" customFormat="1" ht="14.25" customHeight="1">
      <c r="A25" s="20"/>
      <c r="B25" s="58"/>
      <c r="C25" s="34" t="s">
        <v>24</v>
      </c>
      <c r="D25" s="59"/>
      <c r="E25" s="24"/>
      <c r="F25" s="24"/>
      <c r="G25" s="24"/>
      <c r="H25" s="24"/>
      <c r="I25" s="25"/>
      <c r="J25" s="23"/>
      <c r="K25" s="24"/>
      <c r="L25" s="24"/>
      <c r="M25" s="25"/>
      <c r="N25" s="26">
        <f>N19</f>
        <v>36828.09999999998</v>
      </c>
    </row>
    <row r="26" spans="1:14" s="2" customFormat="1" ht="14.25" customHeight="1">
      <c r="A26" s="27">
        <v>1</v>
      </c>
      <c r="B26" s="62" t="s">
        <v>29</v>
      </c>
      <c r="C26" s="75" t="s">
        <v>146</v>
      </c>
      <c r="D26" s="64"/>
      <c r="E26" s="31"/>
      <c r="F26" s="31"/>
      <c r="G26" s="31"/>
      <c r="H26" s="31"/>
      <c r="I26" s="32"/>
      <c r="J26" s="30">
        <v>1000</v>
      </c>
      <c r="K26" s="31"/>
      <c r="L26" s="31"/>
      <c r="M26" s="32"/>
      <c r="N26" s="33">
        <f>N25+SUM(D26:I26)-SUM(J26:M26)</f>
        <v>35828.1</v>
      </c>
    </row>
    <row r="27" spans="1:14" s="2" customFormat="1" ht="14.25" customHeight="1">
      <c r="A27" s="27">
        <v>2</v>
      </c>
      <c r="B27" s="62" t="s">
        <v>29</v>
      </c>
      <c r="C27" s="75" t="s">
        <v>147</v>
      </c>
      <c r="D27" s="59"/>
      <c r="E27" s="24"/>
      <c r="F27" s="24"/>
      <c r="G27" s="24"/>
      <c r="H27" s="24"/>
      <c r="I27" s="25"/>
      <c r="J27" s="23"/>
      <c r="K27" s="24"/>
      <c r="L27" s="24"/>
      <c r="M27" s="25">
        <v>1</v>
      </c>
      <c r="N27" s="33">
        <f aca="true" t="shared" si="4" ref="N27:N37">N26+SUM(D27:I27)-SUM(J27:M27)</f>
        <v>35827.1</v>
      </c>
    </row>
    <row r="28" spans="1:14" s="2" customFormat="1" ht="14.25" customHeight="1">
      <c r="A28" s="27">
        <v>3</v>
      </c>
      <c r="B28" s="62" t="s">
        <v>29</v>
      </c>
      <c r="C28" s="75" t="s">
        <v>148</v>
      </c>
      <c r="D28" s="59"/>
      <c r="E28" s="24"/>
      <c r="F28" s="24"/>
      <c r="G28" s="24"/>
      <c r="H28" s="24"/>
      <c r="I28" s="25"/>
      <c r="J28" s="23">
        <v>1000</v>
      </c>
      <c r="K28" s="24"/>
      <c r="L28" s="24"/>
      <c r="M28" s="25"/>
      <c r="N28" s="33">
        <f t="shared" si="4"/>
        <v>34827.1</v>
      </c>
    </row>
    <row r="29" spans="1:14" s="2" customFormat="1" ht="14.25" customHeight="1">
      <c r="A29" s="27">
        <v>4</v>
      </c>
      <c r="B29" s="62" t="s">
        <v>29</v>
      </c>
      <c r="C29" s="75" t="s">
        <v>147</v>
      </c>
      <c r="D29" s="59"/>
      <c r="E29" s="24"/>
      <c r="F29" s="24"/>
      <c r="G29" s="24"/>
      <c r="H29" s="24"/>
      <c r="I29" s="25"/>
      <c r="J29" s="23"/>
      <c r="K29" s="24"/>
      <c r="L29" s="24"/>
      <c r="M29" s="25">
        <v>1</v>
      </c>
      <c r="N29" s="33">
        <f t="shared" si="4"/>
        <v>34826.1</v>
      </c>
    </row>
    <row r="30" spans="1:14" s="2" customFormat="1" ht="14.25" customHeight="1">
      <c r="A30" s="27">
        <v>5</v>
      </c>
      <c r="B30" s="62" t="s">
        <v>29</v>
      </c>
      <c r="C30" s="75" t="s">
        <v>149</v>
      </c>
      <c r="D30" s="59"/>
      <c r="E30" s="24"/>
      <c r="F30" s="24"/>
      <c r="G30" s="24"/>
      <c r="H30" s="24"/>
      <c r="I30" s="25"/>
      <c r="J30" s="23">
        <v>1000</v>
      </c>
      <c r="K30" s="24"/>
      <c r="L30" s="24"/>
      <c r="M30" s="25"/>
      <c r="N30" s="33">
        <f t="shared" si="4"/>
        <v>33826.1</v>
      </c>
    </row>
    <row r="31" spans="1:14" s="2" customFormat="1" ht="14.25" customHeight="1">
      <c r="A31" s="27">
        <v>6</v>
      </c>
      <c r="B31" s="62" t="s">
        <v>29</v>
      </c>
      <c r="C31" s="75" t="s">
        <v>147</v>
      </c>
      <c r="D31" s="59"/>
      <c r="E31" s="24"/>
      <c r="F31" s="24"/>
      <c r="G31" s="24"/>
      <c r="H31" s="24"/>
      <c r="I31" s="25"/>
      <c r="J31" s="23"/>
      <c r="K31" s="24"/>
      <c r="L31" s="24"/>
      <c r="M31" s="25">
        <v>1</v>
      </c>
      <c r="N31" s="33">
        <f t="shared" si="4"/>
        <v>33825.1</v>
      </c>
    </row>
    <row r="32" spans="1:14" s="2" customFormat="1" ht="14.25" customHeight="1">
      <c r="A32" s="27">
        <v>7</v>
      </c>
      <c r="B32" s="62" t="s">
        <v>50</v>
      </c>
      <c r="C32" s="75" t="s">
        <v>150</v>
      </c>
      <c r="D32" s="59"/>
      <c r="E32" s="24"/>
      <c r="F32" s="24"/>
      <c r="G32" s="24"/>
      <c r="H32" s="24"/>
      <c r="I32" s="25"/>
      <c r="J32" s="23">
        <v>1000</v>
      </c>
      <c r="K32" s="24"/>
      <c r="L32" s="24"/>
      <c r="M32" s="25"/>
      <c r="N32" s="33">
        <f t="shared" si="4"/>
        <v>32825.1</v>
      </c>
    </row>
    <row r="33" spans="1:14" s="2" customFormat="1" ht="14.25" customHeight="1">
      <c r="A33" s="27">
        <v>8</v>
      </c>
      <c r="B33" s="62" t="s">
        <v>50</v>
      </c>
      <c r="C33" s="75" t="s">
        <v>147</v>
      </c>
      <c r="D33" s="59"/>
      <c r="E33" s="24"/>
      <c r="F33" s="24"/>
      <c r="G33" s="24"/>
      <c r="H33" s="24"/>
      <c r="I33" s="25"/>
      <c r="J33" s="23"/>
      <c r="K33" s="24"/>
      <c r="L33" s="24"/>
      <c r="M33" s="25">
        <v>1</v>
      </c>
      <c r="N33" s="33">
        <f t="shared" si="4"/>
        <v>32824.1</v>
      </c>
    </row>
    <row r="34" spans="1:14" s="2" customFormat="1" ht="14.25" customHeight="1">
      <c r="A34" s="27">
        <v>9</v>
      </c>
      <c r="B34" s="62" t="s">
        <v>50</v>
      </c>
      <c r="C34" s="75" t="s">
        <v>151</v>
      </c>
      <c r="D34" s="59"/>
      <c r="E34" s="24"/>
      <c r="F34" s="24"/>
      <c r="G34" s="24"/>
      <c r="H34" s="24"/>
      <c r="I34" s="25"/>
      <c r="J34" s="23">
        <v>1000</v>
      </c>
      <c r="K34" s="24"/>
      <c r="L34" s="24"/>
      <c r="M34" s="25"/>
      <c r="N34" s="33">
        <f t="shared" si="4"/>
        <v>31824.1</v>
      </c>
    </row>
    <row r="35" spans="1:14" s="2" customFormat="1" ht="14.25" customHeight="1">
      <c r="A35" s="27">
        <v>10</v>
      </c>
      <c r="B35" s="62" t="s">
        <v>50</v>
      </c>
      <c r="C35" s="75" t="s">
        <v>147</v>
      </c>
      <c r="D35" s="59"/>
      <c r="E35" s="24"/>
      <c r="F35" s="24"/>
      <c r="G35" s="24"/>
      <c r="H35" s="24"/>
      <c r="I35" s="25"/>
      <c r="J35" s="23"/>
      <c r="K35" s="24"/>
      <c r="L35" s="24"/>
      <c r="M35" s="25">
        <v>1</v>
      </c>
      <c r="N35" s="33">
        <f t="shared" si="4"/>
        <v>31823.1</v>
      </c>
    </row>
    <row r="36" spans="1:14" s="2" customFormat="1" ht="14.25" customHeight="1">
      <c r="A36" s="27">
        <v>11</v>
      </c>
      <c r="B36" s="62" t="s">
        <v>152</v>
      </c>
      <c r="C36" s="75" t="s">
        <v>153</v>
      </c>
      <c r="D36" s="59">
        <v>1000</v>
      </c>
      <c r="E36" s="24"/>
      <c r="F36" s="24"/>
      <c r="G36" s="24"/>
      <c r="H36" s="24"/>
      <c r="I36" s="25"/>
      <c r="J36" s="23"/>
      <c r="K36" s="24"/>
      <c r="L36" s="24"/>
      <c r="M36" s="25"/>
      <c r="N36" s="33">
        <f t="shared" si="4"/>
        <v>32823.1</v>
      </c>
    </row>
    <row r="37" spans="1:14" s="2" customFormat="1" ht="14.25" customHeight="1">
      <c r="A37" s="27">
        <v>12</v>
      </c>
      <c r="B37" s="62" t="s">
        <v>70</v>
      </c>
      <c r="C37" s="76" t="s">
        <v>71</v>
      </c>
      <c r="D37" s="104"/>
      <c r="E37" s="105"/>
      <c r="F37" s="105"/>
      <c r="G37" s="105"/>
      <c r="H37" s="105">
        <v>4.45</v>
      </c>
      <c r="I37" s="106"/>
      <c r="J37" s="23"/>
      <c r="K37" s="24"/>
      <c r="L37" s="24"/>
      <c r="M37" s="25"/>
      <c r="N37" s="33">
        <f t="shared" si="4"/>
        <v>32827.55</v>
      </c>
    </row>
    <row r="38" spans="1:14" s="2" customFormat="1" ht="14.25" customHeight="1">
      <c r="A38" s="34"/>
      <c r="B38" s="35"/>
      <c r="C38" s="93" t="s">
        <v>20</v>
      </c>
      <c r="D38" s="37">
        <f aca="true" t="shared" si="5" ref="D38:J38">SUM(D26:D37)</f>
        <v>1000</v>
      </c>
      <c r="E38" s="38">
        <f t="shared" si="5"/>
        <v>0</v>
      </c>
      <c r="F38" s="38">
        <f t="shared" si="5"/>
        <v>0</v>
      </c>
      <c r="G38" s="38">
        <f t="shared" si="5"/>
        <v>0</v>
      </c>
      <c r="H38" s="38">
        <f t="shared" si="5"/>
        <v>4.45</v>
      </c>
      <c r="I38" s="39">
        <f t="shared" si="5"/>
        <v>0</v>
      </c>
      <c r="J38" s="87">
        <f t="shared" si="5"/>
        <v>5000</v>
      </c>
      <c r="K38" s="38">
        <f aca="true" t="shared" si="6" ref="I38:M38">SUM(K26:K26)</f>
        <v>0</v>
      </c>
      <c r="L38" s="38">
        <f t="shared" si="6"/>
        <v>0</v>
      </c>
      <c r="M38" s="39">
        <f>SUM(M26:M37)</f>
        <v>5</v>
      </c>
      <c r="N38" s="40">
        <f>N25+SUM(D38:I38)-SUM(J38:M38)</f>
        <v>32827.55</v>
      </c>
    </row>
    <row r="39" spans="1:14" s="2" customFormat="1" ht="14.25" customHeight="1">
      <c r="A39" s="41"/>
      <c r="B39" s="41"/>
      <c r="C39" s="107" t="s">
        <v>72</v>
      </c>
      <c r="D39" s="46">
        <f aca="true" t="shared" si="7" ref="D39:N39">D38</f>
        <v>1000</v>
      </c>
      <c r="E39" s="70">
        <f t="shared" si="7"/>
        <v>0</v>
      </c>
      <c r="F39" s="70">
        <f t="shared" si="7"/>
        <v>0</v>
      </c>
      <c r="G39" s="70">
        <f t="shared" si="7"/>
        <v>0</v>
      </c>
      <c r="H39" s="70">
        <f t="shared" si="7"/>
        <v>4.45</v>
      </c>
      <c r="I39" s="71">
        <f t="shared" si="7"/>
        <v>0</v>
      </c>
      <c r="J39" s="44">
        <f t="shared" si="7"/>
        <v>5000</v>
      </c>
      <c r="K39" s="44">
        <f t="shared" si="7"/>
        <v>0</v>
      </c>
      <c r="L39" s="44">
        <f t="shared" si="7"/>
        <v>0</v>
      </c>
      <c r="M39" s="45">
        <f t="shared" si="7"/>
        <v>5</v>
      </c>
      <c r="N39" s="45">
        <f t="shared" si="7"/>
        <v>32827.55</v>
      </c>
    </row>
    <row r="40" spans="1:14" s="2" customFormat="1" ht="14.25" customHeight="1">
      <c r="A40" s="49"/>
      <c r="B40" s="49"/>
      <c r="C40" s="88" t="s">
        <v>73</v>
      </c>
      <c r="D40" s="108">
        <f aca="true" t="shared" si="8" ref="D40:M40">D39+D19</f>
        <v>518523</v>
      </c>
      <c r="E40" s="109">
        <f t="shared" si="8"/>
        <v>120854.57</v>
      </c>
      <c r="F40" s="109">
        <f t="shared" si="8"/>
        <v>6000</v>
      </c>
      <c r="G40" s="109">
        <f t="shared" si="8"/>
        <v>9749.5</v>
      </c>
      <c r="H40" s="109">
        <f t="shared" si="8"/>
        <v>1002.98</v>
      </c>
      <c r="I40" s="110">
        <f t="shared" si="8"/>
        <v>718.1</v>
      </c>
      <c r="J40" s="51">
        <f t="shared" si="8"/>
        <v>543350</v>
      </c>
      <c r="K40" s="73">
        <f t="shared" si="8"/>
        <v>0</v>
      </c>
      <c r="L40" s="73">
        <f t="shared" si="8"/>
        <v>10432.5</v>
      </c>
      <c r="M40" s="74">
        <f t="shared" si="8"/>
        <v>70238.1</v>
      </c>
      <c r="N40" s="53">
        <f>SUM(D40:I40)-SUM(J40:M40)</f>
        <v>32827.55000000005</v>
      </c>
    </row>
    <row r="41" spans="1:14" s="101" customFormat="1" ht="14.25">
      <c r="A41" s="1"/>
      <c r="B41" s="2"/>
      <c r="C41" s="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</row>
    <row r="42" spans="1:10" s="102" customFormat="1" ht="18.75">
      <c r="A42" s="103" t="s">
        <v>154</v>
      </c>
      <c r="B42" s="103"/>
      <c r="C42" s="103"/>
      <c r="D42" s="103"/>
      <c r="E42" s="103"/>
      <c r="F42" s="103"/>
      <c r="G42" s="103"/>
      <c r="H42" s="103"/>
      <c r="I42" s="103"/>
      <c r="J42" s="103"/>
    </row>
    <row r="43" spans="1:10" s="102" customFormat="1" ht="19.5">
      <c r="A43" s="103" t="s">
        <v>142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4" s="5" customFormat="1" ht="15.75" customHeight="1">
      <c r="A44" s="6"/>
      <c r="B44" s="7" t="s">
        <v>2</v>
      </c>
      <c r="C44" s="7" t="s">
        <v>3</v>
      </c>
      <c r="D44" s="8" t="s">
        <v>4</v>
      </c>
      <c r="E44" s="9"/>
      <c r="F44" s="9"/>
      <c r="G44" s="9"/>
      <c r="H44" s="9"/>
      <c r="I44" s="10"/>
      <c r="J44" s="8" t="s">
        <v>5</v>
      </c>
      <c r="K44" s="9"/>
      <c r="L44" s="9"/>
      <c r="M44" s="11"/>
      <c r="N44" s="12" t="s">
        <v>6</v>
      </c>
    </row>
    <row r="45" spans="1:14" s="5" customFormat="1" ht="15">
      <c r="A45" s="13"/>
      <c r="B45" s="14"/>
      <c r="C45" s="14"/>
      <c r="D45" s="15" t="s">
        <v>7</v>
      </c>
      <c r="E45" s="16" t="s">
        <v>8</v>
      </c>
      <c r="F45" s="16" t="s">
        <v>9</v>
      </c>
      <c r="G45" s="16" t="s">
        <v>10</v>
      </c>
      <c r="H45" s="16" t="s">
        <v>11</v>
      </c>
      <c r="I45" s="17" t="s">
        <v>12</v>
      </c>
      <c r="J45" s="15" t="s">
        <v>13</v>
      </c>
      <c r="K45" s="16" t="s">
        <v>14</v>
      </c>
      <c r="L45" s="16" t="s">
        <v>15</v>
      </c>
      <c r="M45" s="18" t="s">
        <v>16</v>
      </c>
      <c r="N45" s="19"/>
    </row>
    <row r="46" spans="1:14" s="2" customFormat="1" ht="14.25" customHeight="1">
      <c r="A46" s="20"/>
      <c r="B46" s="21"/>
      <c r="C46" s="34" t="s">
        <v>24</v>
      </c>
      <c r="D46" s="23"/>
      <c r="E46" s="24"/>
      <c r="F46" s="24"/>
      <c r="G46" s="24"/>
      <c r="H46" s="24"/>
      <c r="I46" s="25"/>
      <c r="J46" s="23"/>
      <c r="K46" s="24"/>
      <c r="L46" s="24"/>
      <c r="M46" s="25"/>
      <c r="N46" s="26">
        <f>N39</f>
        <v>32827.55</v>
      </c>
    </row>
    <row r="47" spans="1:14" s="2" customFormat="1" ht="14.25" customHeight="1">
      <c r="A47" s="27">
        <v>1</v>
      </c>
      <c r="B47" s="28" t="s">
        <v>155</v>
      </c>
      <c r="C47" s="29" t="s">
        <v>156</v>
      </c>
      <c r="D47" s="30"/>
      <c r="E47" s="31"/>
      <c r="F47" s="31"/>
      <c r="G47" s="31"/>
      <c r="H47" s="31"/>
      <c r="I47" s="32"/>
      <c r="J47" s="30"/>
      <c r="K47" s="31"/>
      <c r="L47" s="31"/>
      <c r="M47" s="32">
        <v>10</v>
      </c>
      <c r="N47" s="33">
        <f>N46+SUM(D47:I47)-SUM(J47:M47)</f>
        <v>32817.55</v>
      </c>
    </row>
    <row r="48" spans="1:14" s="2" customFormat="1" ht="14.25" customHeight="1">
      <c r="A48" s="27">
        <v>2</v>
      </c>
      <c r="B48" s="80" t="s">
        <v>157</v>
      </c>
      <c r="C48" s="81" t="s">
        <v>158</v>
      </c>
      <c r="D48" s="23"/>
      <c r="E48" s="24">
        <v>12000</v>
      </c>
      <c r="F48" s="24"/>
      <c r="G48" s="24"/>
      <c r="H48" s="24"/>
      <c r="I48" s="25"/>
      <c r="J48" s="23"/>
      <c r="K48" s="24"/>
      <c r="L48" s="24"/>
      <c r="M48" s="25"/>
      <c r="N48" s="33">
        <f>N47+SUM(D48:I48)-SUM(J48:M48)</f>
        <v>44817.55</v>
      </c>
    </row>
    <row r="49" spans="1:14" s="2" customFormat="1" ht="14.25" customHeight="1">
      <c r="A49" s="34"/>
      <c r="B49" s="35"/>
      <c r="C49" s="36" t="s">
        <v>20</v>
      </c>
      <c r="D49" s="37">
        <f aca="true" t="shared" si="9" ref="D49:M49">SUM(D47:D48)</f>
        <v>0</v>
      </c>
      <c r="E49" s="38">
        <f t="shared" si="9"/>
        <v>12000</v>
      </c>
      <c r="F49" s="38">
        <f t="shared" si="9"/>
        <v>0</v>
      </c>
      <c r="G49" s="38">
        <f t="shared" si="9"/>
        <v>0</v>
      </c>
      <c r="H49" s="38">
        <f t="shared" si="9"/>
        <v>0</v>
      </c>
      <c r="I49" s="39">
        <f t="shared" si="9"/>
        <v>0</v>
      </c>
      <c r="J49" s="37">
        <f t="shared" si="9"/>
        <v>0</v>
      </c>
      <c r="K49" s="38">
        <f t="shared" si="9"/>
        <v>0</v>
      </c>
      <c r="L49" s="38">
        <f t="shared" si="9"/>
        <v>0</v>
      </c>
      <c r="M49" s="39">
        <f t="shared" si="9"/>
        <v>10</v>
      </c>
      <c r="N49" s="40">
        <f>N46+SUM(D49:I49)-SUM(J49:M49)</f>
        <v>44817.55</v>
      </c>
    </row>
    <row r="50" spans="1:14" s="2" customFormat="1" ht="14.25" customHeight="1">
      <c r="A50" s="41"/>
      <c r="B50" s="41"/>
      <c r="C50" s="42" t="s">
        <v>76</v>
      </c>
      <c r="D50" s="43">
        <f aca="true" t="shared" si="10" ref="D50:N50">D49</f>
        <v>0</v>
      </c>
      <c r="E50" s="44">
        <f t="shared" si="10"/>
        <v>12000</v>
      </c>
      <c r="F50" s="44">
        <f t="shared" si="10"/>
        <v>0</v>
      </c>
      <c r="G50" s="44">
        <f t="shared" si="10"/>
        <v>0</v>
      </c>
      <c r="H50" s="44">
        <f t="shared" si="10"/>
        <v>0</v>
      </c>
      <c r="I50" s="45">
        <f t="shared" si="10"/>
        <v>0</v>
      </c>
      <c r="J50" s="43">
        <f t="shared" si="10"/>
        <v>0</v>
      </c>
      <c r="K50" s="44">
        <f t="shared" si="10"/>
        <v>0</v>
      </c>
      <c r="L50" s="44">
        <f t="shared" si="10"/>
        <v>0</v>
      </c>
      <c r="M50" s="45">
        <f t="shared" si="10"/>
        <v>10</v>
      </c>
      <c r="N50" s="45">
        <f t="shared" si="10"/>
        <v>44817.55</v>
      </c>
    </row>
    <row r="51" spans="1:14" s="2" customFormat="1" ht="14.25" customHeight="1">
      <c r="A51" s="49"/>
      <c r="B51" s="49"/>
      <c r="C51" s="88" t="s">
        <v>77</v>
      </c>
      <c r="D51" s="51">
        <f aca="true" t="shared" si="11" ref="D51:M51">D50+D40</f>
        <v>518523</v>
      </c>
      <c r="E51" s="73">
        <f t="shared" si="11"/>
        <v>132854.57</v>
      </c>
      <c r="F51" s="73">
        <f t="shared" si="11"/>
        <v>6000</v>
      </c>
      <c r="G51" s="73">
        <f t="shared" si="11"/>
        <v>9749.5</v>
      </c>
      <c r="H51" s="73">
        <f t="shared" si="11"/>
        <v>1002.98</v>
      </c>
      <c r="I51" s="74">
        <f t="shared" si="11"/>
        <v>718.1</v>
      </c>
      <c r="J51" s="51">
        <f t="shared" si="11"/>
        <v>543350</v>
      </c>
      <c r="K51" s="73">
        <f t="shared" si="11"/>
        <v>0</v>
      </c>
      <c r="L51" s="73">
        <f t="shared" si="11"/>
        <v>10432.5</v>
      </c>
      <c r="M51" s="74">
        <f t="shared" si="11"/>
        <v>70248.1</v>
      </c>
      <c r="N51" s="53">
        <f>SUM(D51:I51)-SUM(J51:M51)</f>
        <v>44817.55000000005</v>
      </c>
    </row>
    <row r="52" spans="1:14" s="101" customFormat="1" ht="14.25">
      <c r="A52" s="1"/>
      <c r="B52" s="2"/>
      <c r="C52" s="2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</row>
    <row r="53" spans="1:10" s="102" customFormat="1" ht="18.75">
      <c r="A53" s="103" t="s">
        <v>159</v>
      </c>
      <c r="B53" s="103"/>
      <c r="C53" s="103"/>
      <c r="D53" s="103"/>
      <c r="E53" s="103"/>
      <c r="F53" s="103"/>
      <c r="G53" s="103"/>
      <c r="H53" s="103"/>
      <c r="I53" s="103"/>
      <c r="J53" s="103"/>
    </row>
    <row r="54" spans="1:10" s="102" customFormat="1" ht="19.5">
      <c r="A54" s="103" t="s">
        <v>142</v>
      </c>
      <c r="B54" s="103"/>
      <c r="C54" s="103"/>
      <c r="D54" s="103"/>
      <c r="E54" s="103"/>
      <c r="F54" s="103"/>
      <c r="G54" s="103"/>
      <c r="H54" s="103"/>
      <c r="I54" s="103"/>
      <c r="J54" s="103"/>
    </row>
    <row r="55" spans="1:14" s="5" customFormat="1" ht="15.75" customHeight="1">
      <c r="A55" s="6"/>
      <c r="B55" s="7" t="s">
        <v>2</v>
      </c>
      <c r="C55" s="7" t="s">
        <v>3</v>
      </c>
      <c r="D55" s="8" t="s">
        <v>4</v>
      </c>
      <c r="E55" s="9"/>
      <c r="F55" s="9"/>
      <c r="G55" s="9"/>
      <c r="H55" s="9"/>
      <c r="I55" s="10"/>
      <c r="J55" s="8" t="s">
        <v>5</v>
      </c>
      <c r="K55" s="9"/>
      <c r="L55" s="9"/>
      <c r="M55" s="11"/>
      <c r="N55" s="12" t="s">
        <v>6</v>
      </c>
    </row>
    <row r="56" spans="1:14" s="5" customFormat="1" ht="15">
      <c r="A56" s="13"/>
      <c r="B56" s="14"/>
      <c r="C56" s="14"/>
      <c r="D56" s="15" t="s">
        <v>7</v>
      </c>
      <c r="E56" s="16" t="s">
        <v>8</v>
      </c>
      <c r="F56" s="16" t="s">
        <v>9</v>
      </c>
      <c r="G56" s="16" t="s">
        <v>10</v>
      </c>
      <c r="H56" s="16" t="s">
        <v>11</v>
      </c>
      <c r="I56" s="17" t="s">
        <v>12</v>
      </c>
      <c r="J56" s="15" t="s">
        <v>13</v>
      </c>
      <c r="K56" s="16" t="s">
        <v>14</v>
      </c>
      <c r="L56" s="16" t="s">
        <v>15</v>
      </c>
      <c r="M56" s="18" t="s">
        <v>16</v>
      </c>
      <c r="N56" s="19"/>
    </row>
    <row r="57" spans="1:14" s="2" customFormat="1" ht="14.25" customHeight="1">
      <c r="A57" s="20"/>
      <c r="B57" s="21"/>
      <c r="C57" s="34" t="s">
        <v>24</v>
      </c>
      <c r="D57" s="23"/>
      <c r="E57" s="24"/>
      <c r="F57" s="24"/>
      <c r="G57" s="24"/>
      <c r="H57" s="24"/>
      <c r="I57" s="25"/>
      <c r="J57" s="23"/>
      <c r="K57" s="24"/>
      <c r="L57" s="24"/>
      <c r="M57" s="25"/>
      <c r="N57" s="26">
        <f>N51</f>
        <v>44817.55000000005</v>
      </c>
    </row>
    <row r="58" spans="1:14" s="2" customFormat="1" ht="14.25" customHeight="1">
      <c r="A58" s="27">
        <v>1</v>
      </c>
      <c r="B58" s="28"/>
      <c r="C58" s="29" t="s">
        <v>143</v>
      </c>
      <c r="D58" s="30"/>
      <c r="E58" s="31"/>
      <c r="F58" s="31"/>
      <c r="G58" s="31"/>
      <c r="H58" s="31"/>
      <c r="I58" s="32"/>
      <c r="J58" s="30"/>
      <c r="K58" s="31"/>
      <c r="L58" s="31"/>
      <c r="M58" s="32"/>
      <c r="N58" s="33">
        <f>N57+SUM(D58:I58)-SUM(J58:M58)</f>
        <v>44817.5500000001</v>
      </c>
    </row>
    <row r="59" spans="1:14" s="2" customFormat="1" ht="14.25" customHeight="1">
      <c r="A59" s="34"/>
      <c r="B59" s="35"/>
      <c r="C59" s="36" t="s">
        <v>20</v>
      </c>
      <c r="D59" s="37">
        <f aca="true" t="shared" si="12" ref="D59:M59">SUM(D58:D58)</f>
        <v>0</v>
      </c>
      <c r="E59" s="38">
        <f t="shared" si="12"/>
        <v>0</v>
      </c>
      <c r="F59" s="38">
        <f t="shared" si="12"/>
        <v>0</v>
      </c>
      <c r="G59" s="38">
        <f t="shared" si="12"/>
        <v>0</v>
      </c>
      <c r="H59" s="38">
        <f t="shared" si="12"/>
        <v>0</v>
      </c>
      <c r="I59" s="39">
        <f t="shared" si="12"/>
        <v>0</v>
      </c>
      <c r="J59" s="37">
        <f t="shared" si="12"/>
        <v>0</v>
      </c>
      <c r="K59" s="38">
        <f t="shared" si="12"/>
        <v>0</v>
      </c>
      <c r="L59" s="38">
        <f t="shared" si="12"/>
        <v>0</v>
      </c>
      <c r="M59" s="39">
        <f t="shared" si="12"/>
        <v>0</v>
      </c>
      <c r="N59" s="40">
        <f>N57+SUM(D59:I59)-SUM(J59:M59)</f>
        <v>44817.5500000001</v>
      </c>
    </row>
    <row r="60" spans="1:14" s="2" customFormat="1" ht="14.25" customHeight="1">
      <c r="A60" s="41"/>
      <c r="B60" s="41"/>
      <c r="C60" s="42" t="s">
        <v>80</v>
      </c>
      <c r="D60" s="43">
        <f aca="true" t="shared" si="13" ref="D60:N60">D59</f>
        <v>0</v>
      </c>
      <c r="E60" s="44">
        <f t="shared" si="13"/>
        <v>0</v>
      </c>
      <c r="F60" s="44">
        <f t="shared" si="13"/>
        <v>0</v>
      </c>
      <c r="G60" s="44">
        <f t="shared" si="13"/>
        <v>0</v>
      </c>
      <c r="H60" s="44">
        <f t="shared" si="13"/>
        <v>0</v>
      </c>
      <c r="I60" s="45">
        <f t="shared" si="13"/>
        <v>0</v>
      </c>
      <c r="J60" s="43">
        <f t="shared" si="13"/>
        <v>0</v>
      </c>
      <c r="K60" s="44">
        <f t="shared" si="13"/>
        <v>0</v>
      </c>
      <c r="L60" s="44">
        <f t="shared" si="13"/>
        <v>0</v>
      </c>
      <c r="M60" s="45">
        <f t="shared" si="13"/>
        <v>0</v>
      </c>
      <c r="N60" s="45">
        <f t="shared" si="13"/>
        <v>44817.5500000001</v>
      </c>
    </row>
    <row r="61" spans="1:14" s="2" customFormat="1" ht="14.25" customHeight="1">
      <c r="A61" s="49"/>
      <c r="B61" s="49"/>
      <c r="C61" s="88" t="s">
        <v>81</v>
      </c>
      <c r="D61" s="51">
        <f aca="true" t="shared" si="14" ref="D61:M61">D60+D51</f>
        <v>518523</v>
      </c>
      <c r="E61" s="73">
        <f t="shared" si="14"/>
        <v>132854.57</v>
      </c>
      <c r="F61" s="73">
        <f t="shared" si="14"/>
        <v>6000</v>
      </c>
      <c r="G61" s="73">
        <f t="shared" si="14"/>
        <v>9749.5</v>
      </c>
      <c r="H61" s="73">
        <f t="shared" si="14"/>
        <v>1002.98</v>
      </c>
      <c r="I61" s="79">
        <f t="shared" si="14"/>
        <v>718.1</v>
      </c>
      <c r="J61" s="51">
        <f t="shared" si="14"/>
        <v>543350</v>
      </c>
      <c r="K61" s="73">
        <f t="shared" si="14"/>
        <v>0</v>
      </c>
      <c r="L61" s="73">
        <f t="shared" si="14"/>
        <v>10432.5</v>
      </c>
      <c r="M61" s="74">
        <f t="shared" si="14"/>
        <v>70248.1</v>
      </c>
      <c r="N61" s="53">
        <f>SUM(D61:I61)-SUM(J61:M61)</f>
        <v>44817.55000000005</v>
      </c>
    </row>
    <row r="62" spans="1:14" s="101" customFormat="1" ht="14.25">
      <c r="A62" s="1"/>
      <c r="B62" s="2"/>
      <c r="C62" s="2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</row>
    <row r="63" spans="1:14" s="101" customFormat="1" ht="18.75">
      <c r="A63" s="103" t="s">
        <v>160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2"/>
      <c r="L63" s="102"/>
      <c r="M63" s="102"/>
      <c r="N63" s="102"/>
    </row>
    <row r="64" spans="1:14" s="101" customFormat="1" ht="19.5">
      <c r="A64" s="103" t="s">
        <v>142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2"/>
      <c r="L64" s="102"/>
      <c r="M64" s="102"/>
      <c r="N64" s="102"/>
    </row>
    <row r="65" spans="1:14" s="101" customFormat="1" ht="14.25">
      <c r="A65" s="6"/>
      <c r="B65" s="7" t="s">
        <v>2</v>
      </c>
      <c r="C65" s="7" t="s">
        <v>3</v>
      </c>
      <c r="D65" s="8" t="s">
        <v>4</v>
      </c>
      <c r="E65" s="9"/>
      <c r="F65" s="9"/>
      <c r="G65" s="9"/>
      <c r="H65" s="9"/>
      <c r="I65" s="10"/>
      <c r="J65" s="8" t="s">
        <v>5</v>
      </c>
      <c r="K65" s="9"/>
      <c r="L65" s="9"/>
      <c r="M65" s="11"/>
      <c r="N65" s="12" t="s">
        <v>6</v>
      </c>
    </row>
    <row r="66" spans="1:14" s="101" customFormat="1" ht="15">
      <c r="A66" s="13"/>
      <c r="B66" s="14"/>
      <c r="C66" s="14"/>
      <c r="D66" s="15" t="s">
        <v>7</v>
      </c>
      <c r="E66" s="16" t="s">
        <v>8</v>
      </c>
      <c r="F66" s="16" t="s">
        <v>9</v>
      </c>
      <c r="G66" s="16" t="s">
        <v>10</v>
      </c>
      <c r="H66" s="16" t="s">
        <v>11</v>
      </c>
      <c r="I66" s="17" t="s">
        <v>12</v>
      </c>
      <c r="J66" s="15" t="s">
        <v>13</v>
      </c>
      <c r="K66" s="16" t="s">
        <v>14</v>
      </c>
      <c r="L66" s="16" t="s">
        <v>15</v>
      </c>
      <c r="M66" s="18" t="s">
        <v>16</v>
      </c>
      <c r="N66" s="19"/>
    </row>
    <row r="67" spans="1:14" s="101" customFormat="1" ht="14.25">
      <c r="A67" s="20"/>
      <c r="B67" s="21"/>
      <c r="C67" s="34" t="s">
        <v>24</v>
      </c>
      <c r="D67" s="23"/>
      <c r="E67" s="24"/>
      <c r="F67" s="24"/>
      <c r="G67" s="24"/>
      <c r="H67" s="24"/>
      <c r="I67" s="25"/>
      <c r="J67" s="23"/>
      <c r="K67" s="24"/>
      <c r="L67" s="24"/>
      <c r="M67" s="25"/>
      <c r="N67" s="26">
        <f>N61</f>
        <v>44817.55000000005</v>
      </c>
    </row>
    <row r="68" spans="1:14" s="101" customFormat="1" ht="15">
      <c r="A68" s="27">
        <v>1</v>
      </c>
      <c r="B68" s="28" t="s">
        <v>84</v>
      </c>
      <c r="C68" s="29" t="s">
        <v>71</v>
      </c>
      <c r="D68" s="30"/>
      <c r="E68" s="31"/>
      <c r="F68" s="31"/>
      <c r="G68" s="31"/>
      <c r="H68" s="31">
        <v>7.66</v>
      </c>
      <c r="I68" s="32"/>
      <c r="J68" s="30"/>
      <c r="K68" s="31"/>
      <c r="L68" s="31"/>
      <c r="M68" s="32"/>
      <c r="N68" s="33">
        <f>N67+SUM(D68:I68)-SUM(J68:M68)</f>
        <v>44825.2100000001</v>
      </c>
    </row>
    <row r="69" spans="1:14" s="101" customFormat="1" ht="14.25">
      <c r="A69" s="34"/>
      <c r="B69" s="35"/>
      <c r="C69" s="36" t="s">
        <v>20</v>
      </c>
      <c r="D69" s="37">
        <f aca="true" t="shared" si="15" ref="D69:M69">SUM(D68:D68)</f>
        <v>0</v>
      </c>
      <c r="E69" s="38">
        <f t="shared" si="15"/>
        <v>0</v>
      </c>
      <c r="F69" s="38">
        <f t="shared" si="15"/>
        <v>0</v>
      </c>
      <c r="G69" s="38">
        <f t="shared" si="15"/>
        <v>0</v>
      </c>
      <c r="H69" s="38">
        <f t="shared" si="15"/>
        <v>7.66</v>
      </c>
      <c r="I69" s="39">
        <f t="shared" si="15"/>
        <v>0</v>
      </c>
      <c r="J69" s="37">
        <f t="shared" si="15"/>
        <v>0</v>
      </c>
      <c r="K69" s="38">
        <f t="shared" si="15"/>
        <v>0</v>
      </c>
      <c r="L69" s="38">
        <f t="shared" si="15"/>
        <v>0</v>
      </c>
      <c r="M69" s="39">
        <f t="shared" si="15"/>
        <v>0</v>
      </c>
      <c r="N69" s="40">
        <f>N67+SUM(D69:I69)-SUM(J69:M69)</f>
        <v>44825.2100000001</v>
      </c>
    </row>
    <row r="70" spans="1:14" s="101" customFormat="1" ht="15">
      <c r="A70" s="41"/>
      <c r="B70" s="41"/>
      <c r="C70" s="42" t="s">
        <v>85</v>
      </c>
      <c r="D70" s="43">
        <f aca="true" t="shared" si="16" ref="D70:N70">D69</f>
        <v>0</v>
      </c>
      <c r="E70" s="44">
        <f t="shared" si="16"/>
        <v>0</v>
      </c>
      <c r="F70" s="44">
        <f t="shared" si="16"/>
        <v>0</v>
      </c>
      <c r="G70" s="44">
        <f t="shared" si="16"/>
        <v>0</v>
      </c>
      <c r="H70" s="44">
        <f t="shared" si="16"/>
        <v>7.66</v>
      </c>
      <c r="I70" s="45">
        <f t="shared" si="16"/>
        <v>0</v>
      </c>
      <c r="J70" s="43">
        <f t="shared" si="16"/>
        <v>0</v>
      </c>
      <c r="K70" s="44">
        <f t="shared" si="16"/>
        <v>0</v>
      </c>
      <c r="L70" s="44">
        <f t="shared" si="16"/>
        <v>0</v>
      </c>
      <c r="M70" s="45">
        <f t="shared" si="16"/>
        <v>0</v>
      </c>
      <c r="N70" s="45">
        <f t="shared" si="16"/>
        <v>44825.2100000001</v>
      </c>
    </row>
    <row r="71" spans="1:14" s="101" customFormat="1" ht="15">
      <c r="A71" s="49"/>
      <c r="B71" s="49"/>
      <c r="C71" s="88" t="s">
        <v>86</v>
      </c>
      <c r="D71" s="51">
        <f aca="true" t="shared" si="17" ref="D71:M71">D70+D61</f>
        <v>518523</v>
      </c>
      <c r="E71" s="73">
        <f t="shared" si="17"/>
        <v>132854.57</v>
      </c>
      <c r="F71" s="73">
        <f t="shared" si="17"/>
        <v>6000</v>
      </c>
      <c r="G71" s="73">
        <f t="shared" si="17"/>
        <v>9749.5</v>
      </c>
      <c r="H71" s="73">
        <f t="shared" si="17"/>
        <v>1010.64</v>
      </c>
      <c r="I71" s="79">
        <f t="shared" si="17"/>
        <v>718.1</v>
      </c>
      <c r="J71" s="51">
        <f t="shared" si="17"/>
        <v>543350</v>
      </c>
      <c r="K71" s="73">
        <f t="shared" si="17"/>
        <v>0</v>
      </c>
      <c r="L71" s="73">
        <f t="shared" si="17"/>
        <v>10432.5</v>
      </c>
      <c r="M71" s="74">
        <f t="shared" si="17"/>
        <v>70248.1</v>
      </c>
      <c r="N71" s="53">
        <f>SUM(D71:I71)-SUM(J71:M71)</f>
        <v>44825.21000000008</v>
      </c>
    </row>
    <row r="72" spans="1:14" s="101" customFormat="1" ht="14.25">
      <c r="A72" s="1"/>
      <c r="B72" s="2"/>
      <c r="C72" s="2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</row>
    <row r="73" spans="1:14" s="101" customFormat="1" ht="18.75">
      <c r="A73" s="103" t="s">
        <v>161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2"/>
      <c r="L73" s="102"/>
      <c r="M73" s="102"/>
      <c r="N73" s="102"/>
    </row>
    <row r="74" spans="1:14" s="101" customFormat="1" ht="19.5">
      <c r="A74" s="103" t="s">
        <v>142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2"/>
      <c r="L74" s="102"/>
      <c r="M74" s="102"/>
      <c r="N74" s="102"/>
    </row>
    <row r="75" spans="1:14" s="101" customFormat="1" ht="14.25">
      <c r="A75" s="6"/>
      <c r="B75" s="7" t="s">
        <v>2</v>
      </c>
      <c r="C75" s="7" t="s">
        <v>3</v>
      </c>
      <c r="D75" s="8" t="s">
        <v>4</v>
      </c>
      <c r="E75" s="9"/>
      <c r="F75" s="9"/>
      <c r="G75" s="9"/>
      <c r="H75" s="9"/>
      <c r="I75" s="10"/>
      <c r="J75" s="8" t="s">
        <v>5</v>
      </c>
      <c r="K75" s="9"/>
      <c r="L75" s="9"/>
      <c r="M75" s="11"/>
      <c r="N75" s="12" t="s">
        <v>6</v>
      </c>
    </row>
    <row r="76" spans="1:14" s="101" customFormat="1" ht="15">
      <c r="A76" s="13"/>
      <c r="B76" s="14"/>
      <c r="C76" s="54"/>
      <c r="D76" s="15" t="s">
        <v>7</v>
      </c>
      <c r="E76" s="16" t="s">
        <v>8</v>
      </c>
      <c r="F76" s="16" t="s">
        <v>9</v>
      </c>
      <c r="G76" s="16" t="s">
        <v>10</v>
      </c>
      <c r="H76" s="16" t="s">
        <v>11</v>
      </c>
      <c r="I76" s="17" t="s">
        <v>12</v>
      </c>
      <c r="J76" s="15" t="s">
        <v>13</v>
      </c>
      <c r="K76" s="16" t="s">
        <v>14</v>
      </c>
      <c r="L76" s="16" t="s">
        <v>15</v>
      </c>
      <c r="M76" s="18" t="s">
        <v>16</v>
      </c>
      <c r="N76" s="19"/>
    </row>
    <row r="77" spans="1:14" s="101" customFormat="1" ht="14.25">
      <c r="A77" s="20"/>
      <c r="B77" s="58"/>
      <c r="C77" s="34" t="s">
        <v>24</v>
      </c>
      <c r="D77" s="59"/>
      <c r="E77" s="24"/>
      <c r="F77" s="24"/>
      <c r="G77" s="24"/>
      <c r="H77" s="24"/>
      <c r="I77" s="25"/>
      <c r="J77" s="23"/>
      <c r="K77" s="24"/>
      <c r="L77" s="24"/>
      <c r="M77" s="25"/>
      <c r="N77" s="26">
        <f>N71</f>
        <v>44825.21000000008</v>
      </c>
    </row>
    <row r="78" spans="1:14" s="101" customFormat="1" ht="14.25">
      <c r="A78" s="20">
        <v>1</v>
      </c>
      <c r="B78" s="58"/>
      <c r="C78" s="29" t="s">
        <v>143</v>
      </c>
      <c r="D78" s="59"/>
      <c r="E78" s="24"/>
      <c r="F78" s="24"/>
      <c r="G78" s="24"/>
      <c r="H78" s="24"/>
      <c r="I78" s="25"/>
      <c r="J78" s="23"/>
      <c r="K78" s="24"/>
      <c r="L78" s="24"/>
      <c r="M78" s="25"/>
      <c r="N78" s="33">
        <f>N77+SUM(D78:I78)-SUM(J78:M78)</f>
        <v>44825.2100000001</v>
      </c>
    </row>
    <row r="79" spans="1:14" s="101" customFormat="1" ht="15">
      <c r="A79" s="20"/>
      <c r="B79" s="58"/>
      <c r="C79" s="76"/>
      <c r="D79" s="104"/>
      <c r="E79" s="105"/>
      <c r="F79" s="105"/>
      <c r="G79" s="105"/>
      <c r="H79" s="105"/>
      <c r="I79" s="106"/>
      <c r="J79" s="23"/>
      <c r="K79" s="24"/>
      <c r="L79" s="24"/>
      <c r="M79" s="25"/>
      <c r="N79" s="33">
        <f>N78+SUM(D79:I79)-SUM(J79:M79)</f>
        <v>44825.2100000001</v>
      </c>
    </row>
    <row r="80" spans="1:14" s="101" customFormat="1" ht="14.25">
      <c r="A80" s="34"/>
      <c r="B80" s="35"/>
      <c r="C80" s="93" t="s">
        <v>20</v>
      </c>
      <c r="D80" s="37">
        <f aca="true" t="shared" si="18" ref="D80:I80">SUM(D78:D79)</f>
        <v>0</v>
      </c>
      <c r="E80" s="38">
        <f t="shared" si="18"/>
        <v>0</v>
      </c>
      <c r="F80" s="38">
        <f t="shared" si="18"/>
        <v>0</v>
      </c>
      <c r="G80" s="38">
        <f t="shared" si="18"/>
        <v>0</v>
      </c>
      <c r="H80" s="38">
        <f t="shared" si="18"/>
        <v>0</v>
      </c>
      <c r="I80" s="39">
        <f t="shared" si="18"/>
        <v>0</v>
      </c>
      <c r="J80" s="87">
        <f aca="true" t="shared" si="19" ref="J80:M80">SUM(J77:J78)</f>
        <v>0</v>
      </c>
      <c r="K80" s="38">
        <f t="shared" si="19"/>
        <v>0</v>
      </c>
      <c r="L80" s="38">
        <f t="shared" si="19"/>
        <v>0</v>
      </c>
      <c r="M80" s="39">
        <f t="shared" si="19"/>
        <v>0</v>
      </c>
      <c r="N80" s="40">
        <f>N77+SUM(D80:I80)-SUM(J80:M80)</f>
        <v>44825.2100000001</v>
      </c>
    </row>
    <row r="81" spans="1:14" s="101" customFormat="1" ht="15">
      <c r="A81" s="41"/>
      <c r="B81" s="41"/>
      <c r="C81" s="107" t="s">
        <v>91</v>
      </c>
      <c r="D81" s="46">
        <f aca="true" t="shared" si="20" ref="D81:N81">D80</f>
        <v>0</v>
      </c>
      <c r="E81" s="70">
        <f t="shared" si="20"/>
        <v>0</v>
      </c>
      <c r="F81" s="70">
        <f t="shared" si="20"/>
        <v>0</v>
      </c>
      <c r="G81" s="70">
        <f t="shared" si="20"/>
        <v>0</v>
      </c>
      <c r="H81" s="70">
        <f t="shared" si="20"/>
        <v>0</v>
      </c>
      <c r="I81" s="71">
        <f t="shared" si="20"/>
        <v>0</v>
      </c>
      <c r="J81" s="44">
        <f t="shared" si="20"/>
        <v>0</v>
      </c>
      <c r="K81" s="44">
        <f t="shared" si="20"/>
        <v>0</v>
      </c>
      <c r="L81" s="44">
        <f t="shared" si="20"/>
        <v>0</v>
      </c>
      <c r="M81" s="45">
        <f t="shared" si="20"/>
        <v>0</v>
      </c>
      <c r="N81" s="45">
        <f t="shared" si="20"/>
        <v>44825.2100000001</v>
      </c>
    </row>
    <row r="82" spans="1:14" s="101" customFormat="1" ht="15">
      <c r="A82" s="49"/>
      <c r="B82" s="49"/>
      <c r="C82" s="88" t="s">
        <v>92</v>
      </c>
      <c r="D82" s="108">
        <f aca="true" t="shared" si="21" ref="D82:M82">D81+D71</f>
        <v>518523</v>
      </c>
      <c r="E82" s="109">
        <f t="shared" si="21"/>
        <v>132854.57</v>
      </c>
      <c r="F82" s="109">
        <f t="shared" si="21"/>
        <v>6000</v>
      </c>
      <c r="G82" s="109">
        <f t="shared" si="21"/>
        <v>9749.5</v>
      </c>
      <c r="H82" s="109">
        <f t="shared" si="21"/>
        <v>1010.64</v>
      </c>
      <c r="I82" s="111">
        <f t="shared" si="21"/>
        <v>718.1</v>
      </c>
      <c r="J82" s="51">
        <f t="shared" si="21"/>
        <v>543350</v>
      </c>
      <c r="K82" s="73">
        <f t="shared" si="21"/>
        <v>0</v>
      </c>
      <c r="L82" s="73">
        <f t="shared" si="21"/>
        <v>10432.5</v>
      </c>
      <c r="M82" s="74">
        <f t="shared" si="21"/>
        <v>70248.1</v>
      </c>
      <c r="N82" s="53">
        <f>SUM(D82:I82)-SUM(J82:M82)</f>
        <v>44825.21000000008</v>
      </c>
    </row>
    <row r="83" spans="1:14" s="101" customFormat="1" ht="14.25">
      <c r="A83" s="1"/>
      <c r="B83" s="2"/>
      <c r="C83" s="2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</row>
    <row r="84" spans="1:14" s="101" customFormat="1" ht="18.75">
      <c r="A84" s="103" t="s">
        <v>162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2"/>
      <c r="L84" s="102"/>
      <c r="M84" s="102"/>
      <c r="N84" s="102"/>
    </row>
    <row r="85" spans="1:14" s="101" customFormat="1" ht="19.5">
      <c r="A85" s="103" t="s">
        <v>142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2"/>
      <c r="L85" s="102"/>
      <c r="M85" s="102"/>
      <c r="N85" s="102"/>
    </row>
    <row r="86" spans="1:14" s="101" customFormat="1" ht="14.25">
      <c r="A86" s="6"/>
      <c r="B86" s="7" t="s">
        <v>2</v>
      </c>
      <c r="C86" s="7" t="s">
        <v>3</v>
      </c>
      <c r="D86" s="8" t="s">
        <v>4</v>
      </c>
      <c r="E86" s="9"/>
      <c r="F86" s="9"/>
      <c r="G86" s="9"/>
      <c r="H86" s="9"/>
      <c r="I86" s="10"/>
      <c r="J86" s="8" t="s">
        <v>5</v>
      </c>
      <c r="K86" s="9"/>
      <c r="L86" s="9"/>
      <c r="M86" s="11"/>
      <c r="N86" s="12" t="s">
        <v>6</v>
      </c>
    </row>
    <row r="87" spans="1:14" s="101" customFormat="1" ht="15">
      <c r="A87" s="13"/>
      <c r="B87" s="14"/>
      <c r="C87" s="54"/>
      <c r="D87" s="15" t="s">
        <v>7</v>
      </c>
      <c r="E87" s="16" t="s">
        <v>8</v>
      </c>
      <c r="F87" s="16" t="s">
        <v>9</v>
      </c>
      <c r="G87" s="16" t="s">
        <v>10</v>
      </c>
      <c r="H87" s="16" t="s">
        <v>11</v>
      </c>
      <c r="I87" s="17" t="s">
        <v>12</v>
      </c>
      <c r="J87" s="15" t="s">
        <v>13</v>
      </c>
      <c r="K87" s="16" t="s">
        <v>14</v>
      </c>
      <c r="L87" s="16" t="s">
        <v>15</v>
      </c>
      <c r="M87" s="18" t="s">
        <v>16</v>
      </c>
      <c r="N87" s="19"/>
    </row>
    <row r="88" spans="1:14" s="101" customFormat="1" ht="15">
      <c r="A88" s="20"/>
      <c r="B88" s="90"/>
      <c r="C88" s="112" t="s">
        <v>24</v>
      </c>
      <c r="D88" s="59"/>
      <c r="E88" s="24"/>
      <c r="F88" s="24"/>
      <c r="G88" s="24"/>
      <c r="H88" s="24"/>
      <c r="I88" s="25"/>
      <c r="J88" s="23"/>
      <c r="K88" s="24"/>
      <c r="L88" s="24"/>
      <c r="M88" s="25"/>
      <c r="N88" s="26">
        <f>N82</f>
        <v>44825.21000000008</v>
      </c>
    </row>
    <row r="89" spans="1:14" s="101" customFormat="1" ht="14.25">
      <c r="A89" s="27">
        <v>1</v>
      </c>
      <c r="B89" s="62" t="s">
        <v>94</v>
      </c>
      <c r="C89" s="113" t="s">
        <v>163</v>
      </c>
      <c r="D89" s="59">
        <v>400</v>
      </c>
      <c r="E89" s="31"/>
      <c r="F89" s="31"/>
      <c r="G89" s="31"/>
      <c r="H89" s="31"/>
      <c r="I89" s="25"/>
      <c r="J89" s="30"/>
      <c r="K89" s="31"/>
      <c r="L89" s="31"/>
      <c r="M89" s="32"/>
      <c r="N89" s="33">
        <f aca="true" t="shared" si="22" ref="N89:N100">N88+SUM(D89:I89)-SUM(J89:M89)</f>
        <v>45225.2100000001</v>
      </c>
    </row>
    <row r="90" spans="1:14" s="101" customFormat="1" ht="14.25">
      <c r="A90" s="27">
        <f aca="true" t="shared" si="23" ref="A90:A100">A89+1</f>
        <v>2</v>
      </c>
      <c r="B90" s="62" t="s">
        <v>164</v>
      </c>
      <c r="C90" s="75" t="s">
        <v>165</v>
      </c>
      <c r="D90" s="64">
        <v>400</v>
      </c>
      <c r="E90" s="31"/>
      <c r="F90" s="31"/>
      <c r="G90" s="31"/>
      <c r="H90" s="31"/>
      <c r="I90" s="32"/>
      <c r="J90" s="30"/>
      <c r="K90" s="31"/>
      <c r="L90" s="31"/>
      <c r="M90" s="32"/>
      <c r="N90" s="33">
        <f t="shared" si="22"/>
        <v>45625.2100000001</v>
      </c>
    </row>
    <row r="91" spans="1:14" s="101" customFormat="1" ht="14.25">
      <c r="A91" s="27">
        <f t="shared" si="23"/>
        <v>3</v>
      </c>
      <c r="B91" s="62" t="s">
        <v>164</v>
      </c>
      <c r="C91" s="75" t="s">
        <v>166</v>
      </c>
      <c r="D91" s="64">
        <v>600</v>
      </c>
      <c r="E91" s="31"/>
      <c r="F91" s="31"/>
      <c r="G91" s="31"/>
      <c r="H91" s="31"/>
      <c r="I91" s="32"/>
      <c r="J91" s="30"/>
      <c r="K91" s="31"/>
      <c r="L91" s="31"/>
      <c r="M91" s="32"/>
      <c r="N91" s="33">
        <f t="shared" si="22"/>
        <v>46225.2100000001</v>
      </c>
    </row>
    <row r="92" spans="1:14" s="101" customFormat="1" ht="14.25">
      <c r="A92" s="27">
        <f t="shared" si="23"/>
        <v>4</v>
      </c>
      <c r="B92" s="62" t="s">
        <v>167</v>
      </c>
      <c r="C92" s="75" t="s">
        <v>168</v>
      </c>
      <c r="D92" s="64">
        <v>600</v>
      </c>
      <c r="E92" s="31"/>
      <c r="F92" s="31"/>
      <c r="G92" s="31"/>
      <c r="H92" s="31"/>
      <c r="I92" s="32"/>
      <c r="J92" s="30"/>
      <c r="K92" s="31"/>
      <c r="L92" s="31"/>
      <c r="M92" s="32"/>
      <c r="N92" s="33">
        <f t="shared" si="22"/>
        <v>46825.2100000001</v>
      </c>
    </row>
    <row r="93" spans="1:14" s="101" customFormat="1" ht="14.25">
      <c r="A93" s="27">
        <f t="shared" si="23"/>
        <v>5</v>
      </c>
      <c r="B93" s="62" t="s">
        <v>167</v>
      </c>
      <c r="C93" s="75" t="s">
        <v>169</v>
      </c>
      <c r="D93" s="64">
        <v>4000</v>
      </c>
      <c r="E93" s="31"/>
      <c r="F93" s="31"/>
      <c r="G93" s="31"/>
      <c r="H93" s="31"/>
      <c r="I93" s="32"/>
      <c r="J93" s="30"/>
      <c r="K93" s="31"/>
      <c r="L93" s="31"/>
      <c r="M93" s="32"/>
      <c r="N93" s="33">
        <f t="shared" si="22"/>
        <v>50825.2100000001</v>
      </c>
    </row>
    <row r="94" spans="1:14" s="101" customFormat="1" ht="14.25">
      <c r="A94" s="27">
        <f t="shared" si="23"/>
        <v>6</v>
      </c>
      <c r="B94" s="62" t="s">
        <v>167</v>
      </c>
      <c r="C94" s="75" t="s">
        <v>170</v>
      </c>
      <c r="D94" s="64">
        <v>600</v>
      </c>
      <c r="E94" s="31"/>
      <c r="F94" s="31"/>
      <c r="G94" s="114"/>
      <c r="H94" s="31"/>
      <c r="I94" s="32"/>
      <c r="J94" s="30"/>
      <c r="K94" s="31"/>
      <c r="L94" s="31"/>
      <c r="M94" s="32"/>
      <c r="N94" s="33">
        <f t="shared" si="22"/>
        <v>51425.2100000001</v>
      </c>
    </row>
    <row r="95" spans="1:14" s="101" customFormat="1" ht="14.25">
      <c r="A95" s="27">
        <f t="shared" si="23"/>
        <v>7</v>
      </c>
      <c r="B95" s="62" t="s">
        <v>107</v>
      </c>
      <c r="C95" s="75" t="s">
        <v>171</v>
      </c>
      <c r="D95" s="64">
        <v>2000</v>
      </c>
      <c r="E95" s="31"/>
      <c r="F95" s="31"/>
      <c r="G95" s="31"/>
      <c r="H95" s="31"/>
      <c r="I95" s="32"/>
      <c r="J95" s="30"/>
      <c r="K95" s="31"/>
      <c r="L95" s="31"/>
      <c r="M95" s="32"/>
      <c r="N95" s="33">
        <f t="shared" si="22"/>
        <v>53425.2100000001</v>
      </c>
    </row>
    <row r="96" spans="1:14" s="101" customFormat="1" ht="14.25" customHeight="1">
      <c r="A96" s="27">
        <f t="shared" si="23"/>
        <v>8</v>
      </c>
      <c r="B96" s="62" t="s">
        <v>107</v>
      </c>
      <c r="C96" s="85" t="s">
        <v>172</v>
      </c>
      <c r="D96" s="64">
        <v>13000</v>
      </c>
      <c r="E96" s="31"/>
      <c r="F96" s="31"/>
      <c r="G96" s="31"/>
      <c r="H96" s="31"/>
      <c r="I96" s="32"/>
      <c r="J96" s="30"/>
      <c r="K96" s="31"/>
      <c r="L96" s="31"/>
      <c r="M96" s="32"/>
      <c r="N96" s="33">
        <f t="shared" si="22"/>
        <v>66425.2100000001</v>
      </c>
    </row>
    <row r="97" spans="1:14" s="101" customFormat="1" ht="14.25" customHeight="1">
      <c r="A97" s="115">
        <f t="shared" si="23"/>
        <v>9</v>
      </c>
      <c r="B97" s="62" t="s">
        <v>173</v>
      </c>
      <c r="C97" s="75" t="s">
        <v>174</v>
      </c>
      <c r="D97" s="116">
        <v>2000</v>
      </c>
      <c r="E97" s="117"/>
      <c r="F97" s="117"/>
      <c r="G97" s="117"/>
      <c r="H97" s="117"/>
      <c r="I97" s="118"/>
      <c r="J97" s="119"/>
      <c r="K97" s="117"/>
      <c r="L97" s="117"/>
      <c r="M97" s="118"/>
      <c r="N97" s="120">
        <f t="shared" si="22"/>
        <v>68425.2100000001</v>
      </c>
    </row>
    <row r="98" spans="1:14" s="101" customFormat="1" ht="15">
      <c r="A98" s="27">
        <f t="shared" si="23"/>
        <v>10</v>
      </c>
      <c r="B98" s="62" t="s">
        <v>175</v>
      </c>
      <c r="C98" s="76" t="s">
        <v>176</v>
      </c>
      <c r="D98" s="64">
        <v>6000</v>
      </c>
      <c r="E98" s="31"/>
      <c r="F98" s="31"/>
      <c r="G98" s="31"/>
      <c r="H98" s="31"/>
      <c r="I98" s="32"/>
      <c r="J98" s="30"/>
      <c r="K98" s="31"/>
      <c r="L98" s="31"/>
      <c r="M98" s="32"/>
      <c r="N98" s="33">
        <f t="shared" si="22"/>
        <v>74425.2100000001</v>
      </c>
    </row>
    <row r="99" spans="1:14" s="101" customFormat="1" ht="14.25">
      <c r="A99" s="34"/>
      <c r="B99" s="35"/>
      <c r="C99" s="67" t="s">
        <v>20</v>
      </c>
      <c r="D99" s="37">
        <f aca="true" t="shared" si="24" ref="D99:M99">SUM(D89:D98)</f>
        <v>29600</v>
      </c>
      <c r="E99" s="38">
        <f t="shared" si="24"/>
        <v>0</v>
      </c>
      <c r="F99" s="38">
        <f t="shared" si="24"/>
        <v>0</v>
      </c>
      <c r="G99" s="38">
        <f t="shared" si="24"/>
        <v>0</v>
      </c>
      <c r="H99" s="38">
        <f t="shared" si="24"/>
        <v>0</v>
      </c>
      <c r="I99" s="39">
        <f t="shared" si="24"/>
        <v>0</v>
      </c>
      <c r="J99" s="37">
        <f t="shared" si="24"/>
        <v>0</v>
      </c>
      <c r="K99" s="38">
        <f t="shared" si="24"/>
        <v>0</v>
      </c>
      <c r="L99" s="38">
        <f t="shared" si="24"/>
        <v>0</v>
      </c>
      <c r="M99" s="39">
        <f t="shared" si="24"/>
        <v>0</v>
      </c>
      <c r="N99" s="40">
        <f>N88+SUM(D99:I99)-SUM(J99:M99)</f>
        <v>74425.2100000001</v>
      </c>
    </row>
    <row r="100" spans="1:14" s="101" customFormat="1" ht="15">
      <c r="A100" s="41"/>
      <c r="B100" s="41"/>
      <c r="C100" s="42" t="s">
        <v>109</v>
      </c>
      <c r="D100" s="43">
        <f aca="true" t="shared" si="25" ref="D100:N100">D99</f>
        <v>29600</v>
      </c>
      <c r="E100" s="44">
        <f t="shared" si="25"/>
        <v>0</v>
      </c>
      <c r="F100" s="44">
        <f t="shared" si="25"/>
        <v>0</v>
      </c>
      <c r="G100" s="44">
        <f t="shared" si="25"/>
        <v>0</v>
      </c>
      <c r="H100" s="44">
        <f t="shared" si="25"/>
        <v>0</v>
      </c>
      <c r="I100" s="45">
        <f t="shared" si="25"/>
        <v>0</v>
      </c>
      <c r="J100" s="43">
        <f t="shared" si="25"/>
        <v>0</v>
      </c>
      <c r="K100" s="44">
        <f t="shared" si="25"/>
        <v>0</v>
      </c>
      <c r="L100" s="44">
        <f t="shared" si="25"/>
        <v>0</v>
      </c>
      <c r="M100" s="45">
        <f t="shared" si="25"/>
        <v>0</v>
      </c>
      <c r="N100" s="45">
        <f t="shared" si="25"/>
        <v>74425.2100000001</v>
      </c>
    </row>
    <row r="101" spans="1:14" s="101" customFormat="1" ht="15">
      <c r="A101" s="49"/>
      <c r="B101" s="49"/>
      <c r="C101" s="88" t="s">
        <v>110</v>
      </c>
      <c r="D101" s="51">
        <f aca="true" t="shared" si="26" ref="D101:M101">D100+D82</f>
        <v>548123</v>
      </c>
      <c r="E101" s="73">
        <f t="shared" si="26"/>
        <v>132854.57</v>
      </c>
      <c r="F101" s="73">
        <f t="shared" si="26"/>
        <v>6000</v>
      </c>
      <c r="G101" s="73">
        <f t="shared" si="26"/>
        <v>9749.5</v>
      </c>
      <c r="H101" s="73">
        <f t="shared" si="26"/>
        <v>1010.64</v>
      </c>
      <c r="I101" s="79">
        <f t="shared" si="26"/>
        <v>718.1</v>
      </c>
      <c r="J101" s="51">
        <f t="shared" si="26"/>
        <v>543350</v>
      </c>
      <c r="K101" s="73">
        <f t="shared" si="26"/>
        <v>0</v>
      </c>
      <c r="L101" s="73">
        <f t="shared" si="26"/>
        <v>10432.5</v>
      </c>
      <c r="M101" s="74">
        <f t="shared" si="26"/>
        <v>70248.1</v>
      </c>
      <c r="N101" s="53">
        <f>SUM(D101:I101)-SUM(J101:M101)</f>
        <v>74425.21000000008</v>
      </c>
    </row>
    <row r="102" spans="1:14" s="101" customFormat="1" ht="14.25">
      <c r="A102" s="1"/>
      <c r="B102" s="2"/>
      <c r="C102" s="2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</row>
    <row r="103" spans="1:14" s="101" customFormat="1" ht="18.75">
      <c r="A103" s="103" t="s">
        <v>177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2"/>
      <c r="L103" s="102"/>
      <c r="M103" s="102"/>
      <c r="N103" s="102"/>
    </row>
    <row r="104" spans="1:14" s="101" customFormat="1" ht="19.5">
      <c r="A104" s="103" t="s">
        <v>142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2"/>
      <c r="L104" s="102"/>
      <c r="M104" s="102"/>
      <c r="N104" s="102"/>
    </row>
    <row r="105" spans="1:14" s="101" customFormat="1" ht="14.25">
      <c r="A105" s="6"/>
      <c r="B105" s="7" t="s">
        <v>2</v>
      </c>
      <c r="C105" s="7" t="s">
        <v>3</v>
      </c>
      <c r="D105" s="8" t="s">
        <v>4</v>
      </c>
      <c r="E105" s="9"/>
      <c r="F105" s="9"/>
      <c r="G105" s="9"/>
      <c r="H105" s="9"/>
      <c r="I105" s="10"/>
      <c r="J105" s="8" t="s">
        <v>5</v>
      </c>
      <c r="K105" s="9"/>
      <c r="L105" s="9"/>
      <c r="M105" s="11"/>
      <c r="N105" s="12" t="s">
        <v>6</v>
      </c>
    </row>
    <row r="106" spans="1:14" s="101" customFormat="1" ht="15">
      <c r="A106" s="13"/>
      <c r="B106" s="14"/>
      <c r="C106" s="54"/>
      <c r="D106" s="15" t="s">
        <v>7</v>
      </c>
      <c r="E106" s="16" t="s">
        <v>8</v>
      </c>
      <c r="F106" s="16" t="s">
        <v>9</v>
      </c>
      <c r="G106" s="16" t="s">
        <v>10</v>
      </c>
      <c r="H106" s="16" t="s">
        <v>11</v>
      </c>
      <c r="I106" s="17" t="s">
        <v>12</v>
      </c>
      <c r="J106" s="15" t="s">
        <v>13</v>
      </c>
      <c r="K106" s="16" t="s">
        <v>14</v>
      </c>
      <c r="L106" s="16" t="s">
        <v>15</v>
      </c>
      <c r="M106" s="18" t="s">
        <v>16</v>
      </c>
      <c r="N106" s="19"/>
    </row>
    <row r="107" spans="1:14" s="101" customFormat="1" ht="15">
      <c r="A107" s="20"/>
      <c r="B107" s="58"/>
      <c r="C107" s="112" t="s">
        <v>24</v>
      </c>
      <c r="D107" s="59"/>
      <c r="E107" s="24"/>
      <c r="F107" s="24"/>
      <c r="G107" s="24"/>
      <c r="H107" s="24"/>
      <c r="I107" s="25"/>
      <c r="J107" s="23"/>
      <c r="K107" s="24"/>
      <c r="L107" s="24"/>
      <c r="M107" s="25"/>
      <c r="N107" s="26">
        <f>N101</f>
        <v>74425.21000000008</v>
      </c>
    </row>
    <row r="108" spans="1:14" s="101" customFormat="1" ht="14.25">
      <c r="A108" s="27">
        <v>1</v>
      </c>
      <c r="B108" s="62" t="s">
        <v>178</v>
      </c>
      <c r="C108" s="113" t="s">
        <v>179</v>
      </c>
      <c r="D108" s="64">
        <v>5000</v>
      </c>
      <c r="E108" s="31"/>
      <c r="F108" s="31"/>
      <c r="G108" s="31"/>
      <c r="H108" s="31"/>
      <c r="I108" s="32"/>
      <c r="J108" s="23"/>
      <c r="K108" s="31"/>
      <c r="L108" s="31"/>
      <c r="M108" s="32"/>
      <c r="N108" s="33">
        <f>N107+SUM(D108:I108)-SUM(J108:M108)</f>
        <v>79425.2100000001</v>
      </c>
    </row>
    <row r="109" spans="1:14" s="101" customFormat="1" ht="14.25">
      <c r="A109" s="27">
        <f>A108+1</f>
        <v>2</v>
      </c>
      <c r="B109" s="62" t="s">
        <v>180</v>
      </c>
      <c r="C109" s="75" t="s">
        <v>181</v>
      </c>
      <c r="D109" s="64">
        <v>4000</v>
      </c>
      <c r="E109" s="31"/>
      <c r="F109" s="31"/>
      <c r="G109" s="31"/>
      <c r="H109" s="31"/>
      <c r="I109" s="32"/>
      <c r="J109" s="30"/>
      <c r="K109" s="31"/>
      <c r="L109" s="31"/>
      <c r="M109" s="32"/>
      <c r="N109" s="33">
        <f>N108+SUM(D109:I109)-SUM(J109:M109)</f>
        <v>83425.2100000001</v>
      </c>
    </row>
    <row r="110" spans="1:14" s="101" customFormat="1" ht="14.25">
      <c r="A110" s="27">
        <f>A109+1</f>
        <v>3</v>
      </c>
      <c r="B110" s="62" t="s">
        <v>182</v>
      </c>
      <c r="C110" s="75" t="s">
        <v>183</v>
      </c>
      <c r="D110" s="64"/>
      <c r="E110" s="31"/>
      <c r="F110" s="31"/>
      <c r="G110" s="31"/>
      <c r="H110" s="31"/>
      <c r="I110" s="32"/>
      <c r="J110" s="30">
        <v>1000</v>
      </c>
      <c r="K110" s="31"/>
      <c r="L110" s="31"/>
      <c r="M110" s="32"/>
      <c r="N110" s="33">
        <f>N109+SUM(D110:I110)-SUM(J110:M110)</f>
        <v>82425.2100000001</v>
      </c>
    </row>
    <row r="111" spans="1:14" s="101" customFormat="1" ht="14.25">
      <c r="A111" s="27">
        <f aca="true" t="shared" si="27" ref="A111:A125">A110+1</f>
        <v>4</v>
      </c>
      <c r="B111" s="62" t="s">
        <v>182</v>
      </c>
      <c r="C111" s="75" t="s">
        <v>117</v>
      </c>
      <c r="D111" s="64"/>
      <c r="E111" s="31"/>
      <c r="F111" s="31"/>
      <c r="G111" s="31"/>
      <c r="H111" s="31"/>
      <c r="I111" s="32"/>
      <c r="J111" s="30">
        <v>1000</v>
      </c>
      <c r="K111" s="31"/>
      <c r="L111" s="31"/>
      <c r="M111" s="32"/>
      <c r="N111" s="33">
        <f aca="true" t="shared" si="28" ref="N111:N125">N110+SUM(D111:I111)-SUM(J111:M111)</f>
        <v>81425.2100000001</v>
      </c>
    </row>
    <row r="112" spans="1:14" s="101" customFormat="1" ht="14.25">
      <c r="A112" s="27">
        <f t="shared" si="27"/>
        <v>5</v>
      </c>
      <c r="B112" s="62" t="s">
        <v>182</v>
      </c>
      <c r="C112" s="75" t="s">
        <v>149</v>
      </c>
      <c r="D112" s="64"/>
      <c r="E112" s="31"/>
      <c r="F112" s="31"/>
      <c r="G112" s="31"/>
      <c r="H112" s="31"/>
      <c r="I112" s="32"/>
      <c r="J112" s="30">
        <v>2000</v>
      </c>
      <c r="K112" s="31"/>
      <c r="L112" s="31"/>
      <c r="M112" s="32"/>
      <c r="N112" s="33">
        <f t="shared" si="28"/>
        <v>79425.2100000001</v>
      </c>
    </row>
    <row r="113" spans="1:14" s="101" customFormat="1" ht="14.25">
      <c r="A113" s="27">
        <f t="shared" si="27"/>
        <v>6</v>
      </c>
      <c r="B113" s="62" t="s">
        <v>182</v>
      </c>
      <c r="C113" s="75" t="s">
        <v>147</v>
      </c>
      <c r="D113" s="64"/>
      <c r="E113" s="31"/>
      <c r="F113" s="31"/>
      <c r="G113" s="31"/>
      <c r="H113" s="31"/>
      <c r="I113" s="32"/>
      <c r="J113" s="30"/>
      <c r="K113" s="31"/>
      <c r="L113" s="31"/>
      <c r="M113" s="32">
        <v>2</v>
      </c>
      <c r="N113" s="33">
        <f t="shared" si="28"/>
        <v>79423.2100000001</v>
      </c>
    </row>
    <row r="114" spans="1:14" s="101" customFormat="1" ht="14.25">
      <c r="A114" s="27">
        <f t="shared" si="27"/>
        <v>7</v>
      </c>
      <c r="B114" s="62" t="s">
        <v>182</v>
      </c>
      <c r="C114" s="75" t="s">
        <v>148</v>
      </c>
      <c r="D114" s="64"/>
      <c r="E114" s="31"/>
      <c r="F114" s="31"/>
      <c r="G114" s="31"/>
      <c r="H114" s="31"/>
      <c r="I114" s="32"/>
      <c r="J114" s="30">
        <v>1000</v>
      </c>
      <c r="K114" s="31"/>
      <c r="L114" s="31"/>
      <c r="M114" s="32"/>
      <c r="N114" s="33">
        <f t="shared" si="28"/>
        <v>78423.2100000001</v>
      </c>
    </row>
    <row r="115" spans="1:14" s="101" customFormat="1" ht="14.25">
      <c r="A115" s="27">
        <f t="shared" si="27"/>
        <v>8</v>
      </c>
      <c r="B115" s="62" t="s">
        <v>182</v>
      </c>
      <c r="C115" s="75" t="s">
        <v>147</v>
      </c>
      <c r="D115" s="64"/>
      <c r="E115" s="31"/>
      <c r="F115" s="31"/>
      <c r="G115" s="31"/>
      <c r="H115" s="31"/>
      <c r="I115" s="32"/>
      <c r="J115" s="30"/>
      <c r="K115" s="31"/>
      <c r="L115" s="31"/>
      <c r="M115" s="32">
        <v>1</v>
      </c>
      <c r="N115" s="33">
        <f t="shared" si="28"/>
        <v>78422.2100000001</v>
      </c>
    </row>
    <row r="116" spans="1:14" s="101" customFormat="1" ht="14.25">
      <c r="A116" s="27">
        <f t="shared" si="27"/>
        <v>9</v>
      </c>
      <c r="B116" s="62" t="s">
        <v>120</v>
      </c>
      <c r="C116" s="75" t="s">
        <v>184</v>
      </c>
      <c r="D116" s="64">
        <v>400</v>
      </c>
      <c r="E116" s="31"/>
      <c r="F116" s="31"/>
      <c r="G116" s="31"/>
      <c r="H116" s="31"/>
      <c r="I116" s="32"/>
      <c r="J116" s="30"/>
      <c r="K116" s="31"/>
      <c r="L116" s="31"/>
      <c r="M116" s="32"/>
      <c r="N116" s="33">
        <f t="shared" si="28"/>
        <v>78822.2100000001</v>
      </c>
    </row>
    <row r="117" spans="1:14" s="101" customFormat="1" ht="14.25">
      <c r="A117" s="27">
        <f t="shared" si="27"/>
        <v>10</v>
      </c>
      <c r="B117" s="62" t="s">
        <v>121</v>
      </c>
      <c r="C117" s="75" t="s">
        <v>45</v>
      </c>
      <c r="D117" s="64"/>
      <c r="E117" s="31"/>
      <c r="F117" s="31"/>
      <c r="G117" s="31"/>
      <c r="H117" s="31"/>
      <c r="I117" s="32"/>
      <c r="J117" s="30">
        <v>1000</v>
      </c>
      <c r="K117" s="31"/>
      <c r="L117" s="31"/>
      <c r="M117" s="32"/>
      <c r="N117" s="33">
        <f t="shared" si="28"/>
        <v>77822.2100000001</v>
      </c>
    </row>
    <row r="118" spans="1:14" s="101" customFormat="1" ht="14.25">
      <c r="A118" s="27">
        <f t="shared" si="27"/>
        <v>11</v>
      </c>
      <c r="B118" s="62" t="s">
        <v>121</v>
      </c>
      <c r="C118" s="75" t="s">
        <v>185</v>
      </c>
      <c r="D118" s="64"/>
      <c r="E118" s="31"/>
      <c r="F118" s="31"/>
      <c r="G118" s="31"/>
      <c r="H118" s="31"/>
      <c r="I118" s="32"/>
      <c r="J118" s="30">
        <v>3000</v>
      </c>
      <c r="K118" s="31"/>
      <c r="L118" s="31"/>
      <c r="M118" s="32"/>
      <c r="N118" s="33">
        <f t="shared" si="28"/>
        <v>74822.2100000001</v>
      </c>
    </row>
    <row r="119" spans="1:14" s="101" customFormat="1" ht="14.25">
      <c r="A119" s="27">
        <f t="shared" si="27"/>
        <v>12</v>
      </c>
      <c r="B119" s="62" t="s">
        <v>121</v>
      </c>
      <c r="C119" s="75" t="s">
        <v>150</v>
      </c>
      <c r="D119" s="64"/>
      <c r="E119" s="31"/>
      <c r="F119" s="31"/>
      <c r="G119" s="31"/>
      <c r="H119" s="31"/>
      <c r="I119" s="32"/>
      <c r="J119" s="30">
        <v>1000</v>
      </c>
      <c r="K119" s="31"/>
      <c r="L119" s="31"/>
      <c r="M119" s="32"/>
      <c r="N119" s="33">
        <f t="shared" si="28"/>
        <v>73822.2100000001</v>
      </c>
    </row>
    <row r="120" spans="1:14" s="101" customFormat="1" ht="14.25">
      <c r="A120" s="27">
        <f t="shared" si="27"/>
        <v>13</v>
      </c>
      <c r="B120" s="62" t="s">
        <v>121</v>
      </c>
      <c r="C120" s="75" t="s">
        <v>186</v>
      </c>
      <c r="D120" s="64"/>
      <c r="E120" s="31"/>
      <c r="F120" s="31"/>
      <c r="G120" s="31"/>
      <c r="H120" s="31"/>
      <c r="I120" s="32"/>
      <c r="J120" s="30">
        <v>25000</v>
      </c>
      <c r="K120" s="31"/>
      <c r="L120" s="31"/>
      <c r="M120" s="32"/>
      <c r="N120" s="33">
        <f t="shared" si="28"/>
        <v>48822.210000000094</v>
      </c>
    </row>
    <row r="121" spans="1:14" s="101" customFormat="1" ht="14.25">
      <c r="A121" s="27">
        <f t="shared" si="27"/>
        <v>14</v>
      </c>
      <c r="B121" s="62" t="s">
        <v>121</v>
      </c>
      <c r="C121" s="75" t="s">
        <v>187</v>
      </c>
      <c r="D121" s="64"/>
      <c r="E121" s="31"/>
      <c r="F121" s="31"/>
      <c r="G121" s="31"/>
      <c r="H121" s="31"/>
      <c r="I121" s="32"/>
      <c r="J121" s="30">
        <v>15000</v>
      </c>
      <c r="K121" s="31"/>
      <c r="L121" s="31"/>
      <c r="M121" s="32"/>
      <c r="N121" s="33">
        <f t="shared" si="28"/>
        <v>33822.2100000001</v>
      </c>
    </row>
    <row r="122" spans="1:14" s="101" customFormat="1" ht="14.25">
      <c r="A122" s="27">
        <f t="shared" si="27"/>
        <v>15</v>
      </c>
      <c r="B122" s="62" t="s">
        <v>121</v>
      </c>
      <c r="C122" s="75" t="s">
        <v>33</v>
      </c>
      <c r="D122" s="64"/>
      <c r="E122" s="31"/>
      <c r="F122" s="31"/>
      <c r="G122" s="31"/>
      <c r="H122" s="31"/>
      <c r="I122" s="32"/>
      <c r="J122" s="30">
        <v>1000</v>
      </c>
      <c r="K122" s="31"/>
      <c r="L122" s="31"/>
      <c r="M122" s="32"/>
      <c r="N122" s="33">
        <f t="shared" si="28"/>
        <v>32822.2100000001</v>
      </c>
    </row>
    <row r="123" spans="1:14" s="101" customFormat="1" ht="14.25">
      <c r="A123" s="27">
        <f t="shared" si="27"/>
        <v>16</v>
      </c>
      <c r="B123" s="62" t="s">
        <v>121</v>
      </c>
      <c r="C123" s="75" t="s">
        <v>188</v>
      </c>
      <c r="D123" s="64"/>
      <c r="E123" s="31"/>
      <c r="F123" s="31"/>
      <c r="G123" s="31"/>
      <c r="H123" s="31"/>
      <c r="I123" s="32"/>
      <c r="J123" s="30">
        <v>1000</v>
      </c>
      <c r="K123" s="31"/>
      <c r="L123" s="31"/>
      <c r="M123" s="32"/>
      <c r="N123" s="33">
        <f t="shared" si="28"/>
        <v>31822.2100000001</v>
      </c>
    </row>
    <row r="124" spans="1:14" s="101" customFormat="1" ht="14.25">
      <c r="A124" s="27">
        <f t="shared" si="27"/>
        <v>17</v>
      </c>
      <c r="B124" s="62" t="s">
        <v>189</v>
      </c>
      <c r="C124" s="75" t="s">
        <v>47</v>
      </c>
      <c r="D124" s="64"/>
      <c r="E124" s="31"/>
      <c r="F124" s="31"/>
      <c r="G124" s="31"/>
      <c r="H124" s="31"/>
      <c r="I124" s="32"/>
      <c r="J124" s="30">
        <v>1000</v>
      </c>
      <c r="K124" s="31"/>
      <c r="L124" s="31"/>
      <c r="M124" s="32"/>
      <c r="N124" s="33">
        <f t="shared" si="28"/>
        <v>30822.2100000001</v>
      </c>
    </row>
    <row r="125" spans="1:14" s="101" customFormat="1" ht="15">
      <c r="A125" s="27">
        <f t="shared" si="27"/>
        <v>18</v>
      </c>
      <c r="B125" s="62" t="s">
        <v>124</v>
      </c>
      <c r="C125" s="76" t="s">
        <v>71</v>
      </c>
      <c r="D125" s="64"/>
      <c r="E125" s="31"/>
      <c r="F125" s="31"/>
      <c r="G125" s="31"/>
      <c r="H125" s="31">
        <v>13.73</v>
      </c>
      <c r="I125" s="32"/>
      <c r="J125" s="30"/>
      <c r="K125" s="31"/>
      <c r="L125" s="31"/>
      <c r="M125" s="32"/>
      <c r="N125" s="33">
        <f t="shared" si="28"/>
        <v>30835.9400000001</v>
      </c>
    </row>
    <row r="126" spans="1:14" s="101" customFormat="1" ht="14.25">
      <c r="A126" s="34"/>
      <c r="B126" s="35"/>
      <c r="C126" s="22" t="s">
        <v>20</v>
      </c>
      <c r="D126" s="37">
        <f aca="true" t="shared" si="29" ref="D126:M126">SUM(D108:D125)</f>
        <v>9400</v>
      </c>
      <c r="E126" s="38">
        <f t="shared" si="29"/>
        <v>0</v>
      </c>
      <c r="F126" s="38">
        <f t="shared" si="29"/>
        <v>0</v>
      </c>
      <c r="G126" s="38">
        <f t="shared" si="29"/>
        <v>0</v>
      </c>
      <c r="H126" s="38">
        <f t="shared" si="29"/>
        <v>13.73</v>
      </c>
      <c r="I126" s="39">
        <f t="shared" si="29"/>
        <v>0</v>
      </c>
      <c r="J126" s="37">
        <f t="shared" si="29"/>
        <v>53000</v>
      </c>
      <c r="K126" s="38">
        <f t="shared" si="29"/>
        <v>0</v>
      </c>
      <c r="L126" s="38">
        <f t="shared" si="29"/>
        <v>0</v>
      </c>
      <c r="M126" s="39">
        <f t="shared" si="29"/>
        <v>3</v>
      </c>
      <c r="N126" s="40">
        <f>N107+SUM(D126:I126)-SUM(J126:M126)</f>
        <v>30835.940000000104</v>
      </c>
    </row>
    <row r="127" spans="1:14" s="101" customFormat="1" ht="15">
      <c r="A127" s="41"/>
      <c r="B127" s="41"/>
      <c r="C127" s="94" t="s">
        <v>125</v>
      </c>
      <c r="D127" s="43">
        <f aca="true" t="shared" si="30" ref="D127:N127">D126</f>
        <v>9400</v>
      </c>
      <c r="E127" s="44">
        <f t="shared" si="30"/>
        <v>0</v>
      </c>
      <c r="F127" s="44">
        <f t="shared" si="30"/>
        <v>0</v>
      </c>
      <c r="G127" s="44">
        <f t="shared" si="30"/>
        <v>0</v>
      </c>
      <c r="H127" s="44">
        <f t="shared" si="30"/>
        <v>13.73</v>
      </c>
      <c r="I127" s="45">
        <f t="shared" si="30"/>
        <v>0</v>
      </c>
      <c r="J127" s="43">
        <f t="shared" si="30"/>
        <v>53000</v>
      </c>
      <c r="K127" s="44">
        <f t="shared" si="30"/>
        <v>0</v>
      </c>
      <c r="L127" s="44">
        <f t="shared" si="30"/>
        <v>0</v>
      </c>
      <c r="M127" s="45">
        <f t="shared" si="30"/>
        <v>3</v>
      </c>
      <c r="N127" s="45">
        <f t="shared" si="30"/>
        <v>30835.940000000104</v>
      </c>
    </row>
    <row r="128" spans="1:14" s="101" customFormat="1" ht="15">
      <c r="A128" s="49"/>
      <c r="B128" s="49"/>
      <c r="C128" s="88" t="s">
        <v>126</v>
      </c>
      <c r="D128" s="51">
        <f aca="true" t="shared" si="31" ref="D128:M128">D127+D101</f>
        <v>557523</v>
      </c>
      <c r="E128" s="73">
        <f t="shared" si="31"/>
        <v>132854.57</v>
      </c>
      <c r="F128" s="73">
        <f t="shared" si="31"/>
        <v>6000</v>
      </c>
      <c r="G128" s="73">
        <f t="shared" si="31"/>
        <v>9749.5</v>
      </c>
      <c r="H128" s="73">
        <f t="shared" si="31"/>
        <v>1024.37</v>
      </c>
      <c r="I128" s="79">
        <f t="shared" si="31"/>
        <v>718.1</v>
      </c>
      <c r="J128" s="51">
        <f t="shared" si="31"/>
        <v>596350</v>
      </c>
      <c r="K128" s="73">
        <f t="shared" si="31"/>
        <v>0</v>
      </c>
      <c r="L128" s="73">
        <f t="shared" si="31"/>
        <v>10432.5</v>
      </c>
      <c r="M128" s="74">
        <f t="shared" si="31"/>
        <v>70251.1</v>
      </c>
      <c r="N128" s="53">
        <f>SUM(D128:I128)-SUM(J128:M128)</f>
        <v>30835.94000000006</v>
      </c>
    </row>
    <row r="129" spans="1:14" s="101" customFormat="1" ht="14.25">
      <c r="A129" s="1"/>
      <c r="B129" s="2"/>
      <c r="C129" s="2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</row>
    <row r="130" spans="1:14" s="101" customFormat="1" ht="18.75">
      <c r="A130" s="103" t="s">
        <v>190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2"/>
      <c r="L130" s="102"/>
      <c r="M130" s="102"/>
      <c r="N130" s="102"/>
    </row>
    <row r="131" spans="1:14" s="101" customFormat="1" ht="19.5">
      <c r="A131" s="103" t="s">
        <v>142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2"/>
      <c r="L131" s="102"/>
      <c r="M131" s="102"/>
      <c r="N131" s="102"/>
    </row>
    <row r="132" spans="1:14" s="101" customFormat="1" ht="14.25">
      <c r="A132" s="6"/>
      <c r="B132" s="7" t="s">
        <v>2</v>
      </c>
      <c r="C132" s="7" t="s">
        <v>3</v>
      </c>
      <c r="D132" s="8" t="s">
        <v>4</v>
      </c>
      <c r="E132" s="9"/>
      <c r="F132" s="9"/>
      <c r="G132" s="9"/>
      <c r="H132" s="9"/>
      <c r="I132" s="10"/>
      <c r="J132" s="8" t="s">
        <v>5</v>
      </c>
      <c r="K132" s="9"/>
      <c r="L132" s="9"/>
      <c r="M132" s="11"/>
      <c r="N132" s="12" t="s">
        <v>6</v>
      </c>
    </row>
    <row r="133" spans="1:14" s="101" customFormat="1" ht="15">
      <c r="A133" s="13"/>
      <c r="B133" s="14"/>
      <c r="C133" s="14"/>
      <c r="D133" s="15" t="s">
        <v>7</v>
      </c>
      <c r="E133" s="16" t="s">
        <v>8</v>
      </c>
      <c r="F133" s="16" t="s">
        <v>9</v>
      </c>
      <c r="G133" s="16" t="s">
        <v>10</v>
      </c>
      <c r="H133" s="16" t="s">
        <v>11</v>
      </c>
      <c r="I133" s="17" t="s">
        <v>12</v>
      </c>
      <c r="J133" s="15" t="s">
        <v>13</v>
      </c>
      <c r="K133" s="16" t="s">
        <v>14</v>
      </c>
      <c r="L133" s="16" t="s">
        <v>15</v>
      </c>
      <c r="M133" s="18" t="s">
        <v>16</v>
      </c>
      <c r="N133" s="19"/>
    </row>
    <row r="134" spans="1:14" s="101" customFormat="1" ht="14.25">
      <c r="A134" s="20"/>
      <c r="B134" s="58"/>
      <c r="C134" s="34" t="s">
        <v>24</v>
      </c>
      <c r="D134" s="59"/>
      <c r="E134" s="24"/>
      <c r="F134" s="24"/>
      <c r="G134" s="24"/>
      <c r="H134" s="24"/>
      <c r="I134" s="25"/>
      <c r="J134" s="23"/>
      <c r="K134" s="24"/>
      <c r="L134" s="24"/>
      <c r="M134" s="25"/>
      <c r="N134" s="26">
        <f>N128</f>
        <v>30835.94000000006</v>
      </c>
    </row>
    <row r="135" spans="1:14" s="101" customFormat="1" ht="15">
      <c r="A135" s="27">
        <v>1</v>
      </c>
      <c r="B135" s="62"/>
      <c r="C135" s="75" t="s">
        <v>143</v>
      </c>
      <c r="D135" s="64"/>
      <c r="E135" s="31"/>
      <c r="F135" s="31"/>
      <c r="G135" s="31"/>
      <c r="H135" s="31"/>
      <c r="I135" s="32"/>
      <c r="J135" s="30"/>
      <c r="K135" s="31"/>
      <c r="L135" s="31"/>
      <c r="M135" s="32"/>
      <c r="N135" s="33">
        <f>N134+SUM(D135:I135)-SUM(J135:M135)</f>
        <v>30835.9400000001</v>
      </c>
    </row>
    <row r="136" spans="1:14" s="101" customFormat="1" ht="14.25">
      <c r="A136" s="34"/>
      <c r="B136" s="35"/>
      <c r="C136" s="36" t="s">
        <v>20</v>
      </c>
      <c r="D136" s="37">
        <f aca="true" t="shared" si="32" ref="D136:M136">SUM(D135:D135)</f>
        <v>0</v>
      </c>
      <c r="E136" s="38">
        <f t="shared" si="32"/>
        <v>0</v>
      </c>
      <c r="F136" s="38">
        <f t="shared" si="32"/>
        <v>0</v>
      </c>
      <c r="G136" s="38">
        <f t="shared" si="32"/>
        <v>0</v>
      </c>
      <c r="H136" s="38">
        <f t="shared" si="32"/>
        <v>0</v>
      </c>
      <c r="I136" s="39">
        <f t="shared" si="32"/>
        <v>0</v>
      </c>
      <c r="J136" s="37">
        <f t="shared" si="32"/>
        <v>0</v>
      </c>
      <c r="K136" s="38">
        <f t="shared" si="32"/>
        <v>0</v>
      </c>
      <c r="L136" s="38">
        <f t="shared" si="32"/>
        <v>0</v>
      </c>
      <c r="M136" s="39">
        <f t="shared" si="32"/>
        <v>0</v>
      </c>
      <c r="N136" s="40">
        <f>N134+SUM(D136:I136)-SUM(J136:M136)</f>
        <v>30835.9400000001</v>
      </c>
    </row>
    <row r="137" spans="1:14" s="101" customFormat="1" ht="15">
      <c r="A137" s="41"/>
      <c r="B137" s="41"/>
      <c r="C137" s="42" t="s">
        <v>129</v>
      </c>
      <c r="D137" s="43">
        <f aca="true" t="shared" si="33" ref="D137:N137">D136</f>
        <v>0</v>
      </c>
      <c r="E137" s="44">
        <f t="shared" si="33"/>
        <v>0</v>
      </c>
      <c r="F137" s="44">
        <f t="shared" si="33"/>
        <v>0</v>
      </c>
      <c r="G137" s="44">
        <f t="shared" si="33"/>
        <v>0</v>
      </c>
      <c r="H137" s="44">
        <f t="shared" si="33"/>
        <v>0</v>
      </c>
      <c r="I137" s="45">
        <f t="shared" si="33"/>
        <v>0</v>
      </c>
      <c r="J137" s="43">
        <f t="shared" si="33"/>
        <v>0</v>
      </c>
      <c r="K137" s="44">
        <f t="shared" si="33"/>
        <v>0</v>
      </c>
      <c r="L137" s="44">
        <f t="shared" si="33"/>
        <v>0</v>
      </c>
      <c r="M137" s="45">
        <f t="shared" si="33"/>
        <v>0</v>
      </c>
      <c r="N137" s="45">
        <f t="shared" si="33"/>
        <v>30835.9400000001</v>
      </c>
    </row>
    <row r="138" spans="1:14" s="101" customFormat="1" ht="15">
      <c r="A138" s="49"/>
      <c r="B138" s="49"/>
      <c r="C138" s="88" t="s">
        <v>130</v>
      </c>
      <c r="D138" s="51">
        <f aca="true" t="shared" si="34" ref="D138:M138">D137+D128</f>
        <v>557523</v>
      </c>
      <c r="E138" s="73">
        <f t="shared" si="34"/>
        <v>132854.57</v>
      </c>
      <c r="F138" s="73">
        <f t="shared" si="34"/>
        <v>6000</v>
      </c>
      <c r="G138" s="73">
        <f t="shared" si="34"/>
        <v>9749.5</v>
      </c>
      <c r="H138" s="73">
        <f t="shared" si="34"/>
        <v>1024.37</v>
      </c>
      <c r="I138" s="79">
        <f t="shared" si="34"/>
        <v>718.1</v>
      </c>
      <c r="J138" s="51">
        <f t="shared" si="34"/>
        <v>596350</v>
      </c>
      <c r="K138" s="73">
        <f t="shared" si="34"/>
        <v>0</v>
      </c>
      <c r="L138" s="73">
        <f t="shared" si="34"/>
        <v>10432.5</v>
      </c>
      <c r="M138" s="74">
        <f t="shared" si="34"/>
        <v>70251.1</v>
      </c>
      <c r="N138" s="53">
        <f>SUM(D138:I138)-SUM(J138:M138)</f>
        <v>30835.94000000006</v>
      </c>
    </row>
    <row r="139" spans="1:14" s="101" customFormat="1" ht="14.25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</row>
    <row r="140" spans="1:14" s="101" customFormat="1" ht="18.75">
      <c r="A140" s="103" t="s">
        <v>191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2"/>
      <c r="L140" s="102"/>
      <c r="M140" s="102"/>
      <c r="N140" s="102"/>
    </row>
    <row r="141" spans="1:14" s="101" customFormat="1" ht="19.5">
      <c r="A141" s="103" t="s">
        <v>142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2"/>
      <c r="L141" s="102"/>
      <c r="M141" s="102"/>
      <c r="N141" s="102"/>
    </row>
    <row r="142" spans="1:14" s="101" customFormat="1" ht="14.25">
      <c r="A142" s="6"/>
      <c r="B142" s="7" t="s">
        <v>2</v>
      </c>
      <c r="C142" s="7" t="s">
        <v>3</v>
      </c>
      <c r="D142" s="8" t="s">
        <v>4</v>
      </c>
      <c r="E142" s="9"/>
      <c r="F142" s="9"/>
      <c r="G142" s="9"/>
      <c r="H142" s="9"/>
      <c r="I142" s="10"/>
      <c r="J142" s="8" t="s">
        <v>5</v>
      </c>
      <c r="K142" s="9"/>
      <c r="L142" s="9"/>
      <c r="M142" s="11"/>
      <c r="N142" s="12" t="s">
        <v>6</v>
      </c>
    </row>
    <row r="143" spans="1:14" s="101" customFormat="1" ht="15">
      <c r="A143" s="13"/>
      <c r="B143" s="54"/>
      <c r="C143" s="14"/>
      <c r="D143" s="15" t="s">
        <v>7</v>
      </c>
      <c r="E143" s="16" t="s">
        <v>8</v>
      </c>
      <c r="F143" s="16" t="s">
        <v>9</v>
      </c>
      <c r="G143" s="16" t="s">
        <v>10</v>
      </c>
      <c r="H143" s="16" t="s">
        <v>11</v>
      </c>
      <c r="I143" s="17" t="s">
        <v>12</v>
      </c>
      <c r="J143" s="15" t="s">
        <v>13</v>
      </c>
      <c r="K143" s="16" t="s">
        <v>14</v>
      </c>
      <c r="L143" s="16" t="s">
        <v>15</v>
      </c>
      <c r="M143" s="18" t="s">
        <v>16</v>
      </c>
      <c r="N143" s="19"/>
    </row>
    <row r="144" spans="1:14" s="101" customFormat="1" ht="14.25">
      <c r="A144" s="20"/>
      <c r="B144" s="35"/>
      <c r="C144" s="36" t="s">
        <v>24</v>
      </c>
      <c r="D144" s="59"/>
      <c r="E144" s="24"/>
      <c r="F144" s="24"/>
      <c r="G144" s="24"/>
      <c r="H144" s="24"/>
      <c r="I144" s="25"/>
      <c r="J144" s="23"/>
      <c r="K144" s="24"/>
      <c r="L144" s="24"/>
      <c r="M144" s="25"/>
      <c r="N144" s="26">
        <f>N138</f>
        <v>30835.94000000006</v>
      </c>
    </row>
    <row r="145" spans="1:14" s="101" customFormat="1" ht="15">
      <c r="A145" s="27">
        <v>1</v>
      </c>
      <c r="B145" s="121"/>
      <c r="C145" s="75" t="s">
        <v>143</v>
      </c>
      <c r="D145" s="64"/>
      <c r="E145" s="31"/>
      <c r="F145" s="31"/>
      <c r="G145" s="31"/>
      <c r="H145" s="31"/>
      <c r="I145" s="32"/>
      <c r="J145" s="30"/>
      <c r="K145" s="31"/>
      <c r="L145" s="31"/>
      <c r="M145" s="32"/>
      <c r="N145" s="33">
        <f>N144+SUM(D145:I145)-SUM(J145:M145)</f>
        <v>30835.9400000001</v>
      </c>
    </row>
    <row r="146" spans="1:14" s="101" customFormat="1" ht="14.25">
      <c r="A146" s="34"/>
      <c r="B146" s="21"/>
      <c r="C146" s="36" t="s">
        <v>20</v>
      </c>
      <c r="D146" s="37">
        <f aca="true" t="shared" si="35" ref="D146:M146">SUM(D145:D145)</f>
        <v>0</v>
      </c>
      <c r="E146" s="38">
        <f t="shared" si="35"/>
        <v>0</v>
      </c>
      <c r="F146" s="38">
        <f t="shared" si="35"/>
        <v>0</v>
      </c>
      <c r="G146" s="38">
        <f t="shared" si="35"/>
        <v>0</v>
      </c>
      <c r="H146" s="38">
        <f t="shared" si="35"/>
        <v>0</v>
      </c>
      <c r="I146" s="39">
        <f t="shared" si="35"/>
        <v>0</v>
      </c>
      <c r="J146" s="37">
        <f t="shared" si="35"/>
        <v>0</v>
      </c>
      <c r="K146" s="38">
        <f t="shared" si="35"/>
        <v>0</v>
      </c>
      <c r="L146" s="38">
        <f t="shared" si="35"/>
        <v>0</v>
      </c>
      <c r="M146" s="39">
        <f t="shared" si="35"/>
        <v>0</v>
      </c>
      <c r="N146" s="40">
        <f>N144+SUM(D146:I146)-SUM(J146:M146)</f>
        <v>30835.9400000001</v>
      </c>
    </row>
    <row r="147" spans="1:14" s="101" customFormat="1" ht="15">
      <c r="A147" s="41"/>
      <c r="B147" s="41"/>
      <c r="C147" s="42" t="s">
        <v>133</v>
      </c>
      <c r="D147" s="43">
        <f aca="true" t="shared" si="36" ref="D147:N147">D146</f>
        <v>0</v>
      </c>
      <c r="E147" s="44">
        <f t="shared" si="36"/>
        <v>0</v>
      </c>
      <c r="F147" s="44">
        <f t="shared" si="36"/>
        <v>0</v>
      </c>
      <c r="G147" s="44">
        <f t="shared" si="36"/>
        <v>0</v>
      </c>
      <c r="H147" s="44">
        <f t="shared" si="36"/>
        <v>0</v>
      </c>
      <c r="I147" s="45">
        <f t="shared" si="36"/>
        <v>0</v>
      </c>
      <c r="J147" s="43">
        <f t="shared" si="36"/>
        <v>0</v>
      </c>
      <c r="K147" s="44">
        <f t="shared" si="36"/>
        <v>0</v>
      </c>
      <c r="L147" s="44">
        <f t="shared" si="36"/>
        <v>0</v>
      </c>
      <c r="M147" s="45">
        <f t="shared" si="36"/>
        <v>0</v>
      </c>
      <c r="N147" s="45">
        <f t="shared" si="36"/>
        <v>30835.9400000001</v>
      </c>
    </row>
    <row r="148" spans="1:14" s="101" customFormat="1" ht="15">
      <c r="A148" s="49"/>
      <c r="B148" s="49"/>
      <c r="C148" s="88" t="s">
        <v>134</v>
      </c>
      <c r="D148" s="51">
        <f aca="true" t="shared" si="37" ref="D148:M148">D147+D138</f>
        <v>557523</v>
      </c>
      <c r="E148" s="73">
        <f t="shared" si="37"/>
        <v>132854.57</v>
      </c>
      <c r="F148" s="73">
        <f t="shared" si="37"/>
        <v>6000</v>
      </c>
      <c r="G148" s="73">
        <f t="shared" si="37"/>
        <v>9749.5</v>
      </c>
      <c r="H148" s="73">
        <f t="shared" si="37"/>
        <v>1024.37</v>
      </c>
      <c r="I148" s="79">
        <f t="shared" si="37"/>
        <v>718.1</v>
      </c>
      <c r="J148" s="51">
        <f t="shared" si="37"/>
        <v>596350</v>
      </c>
      <c r="K148" s="73">
        <f t="shared" si="37"/>
        <v>0</v>
      </c>
      <c r="L148" s="73">
        <f t="shared" si="37"/>
        <v>10432.5</v>
      </c>
      <c r="M148" s="74">
        <f t="shared" si="37"/>
        <v>70251.1</v>
      </c>
      <c r="N148" s="53">
        <f>SUM(D148:I148)-SUM(J148:M148)</f>
        <v>30835.94000000006</v>
      </c>
    </row>
    <row r="149" spans="1:14" s="101" customFormat="1" ht="14.25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</row>
    <row r="150" spans="1:14" s="101" customFormat="1" ht="18.75">
      <c r="A150" s="103" t="s">
        <v>192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2"/>
      <c r="L150" s="102"/>
      <c r="M150" s="102"/>
      <c r="N150" s="102"/>
    </row>
    <row r="151" spans="1:14" s="101" customFormat="1" ht="19.5">
      <c r="A151" s="103" t="s">
        <v>142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2"/>
      <c r="L151" s="102"/>
      <c r="M151" s="102"/>
      <c r="N151" s="102"/>
    </row>
    <row r="152" spans="1:14" s="101" customFormat="1" ht="14.25">
      <c r="A152" s="6"/>
      <c r="B152" s="7" t="s">
        <v>2</v>
      </c>
      <c r="C152" s="7" t="s">
        <v>3</v>
      </c>
      <c r="D152" s="8" t="s">
        <v>4</v>
      </c>
      <c r="E152" s="9"/>
      <c r="F152" s="9"/>
      <c r="G152" s="9"/>
      <c r="H152" s="9"/>
      <c r="I152" s="10"/>
      <c r="J152" s="8" t="s">
        <v>5</v>
      </c>
      <c r="K152" s="9"/>
      <c r="L152" s="9"/>
      <c r="M152" s="11"/>
      <c r="N152" s="12" t="s">
        <v>6</v>
      </c>
    </row>
    <row r="153" spans="1:14" s="101" customFormat="1" ht="15">
      <c r="A153" s="13"/>
      <c r="B153" s="14"/>
      <c r="C153" s="14"/>
      <c r="D153" s="15" t="s">
        <v>7</v>
      </c>
      <c r="E153" s="16" t="s">
        <v>8</v>
      </c>
      <c r="F153" s="16" t="s">
        <v>9</v>
      </c>
      <c r="G153" s="16" t="s">
        <v>10</v>
      </c>
      <c r="H153" s="16" t="s">
        <v>11</v>
      </c>
      <c r="I153" s="17" t="s">
        <v>12</v>
      </c>
      <c r="J153" s="15" t="s">
        <v>13</v>
      </c>
      <c r="K153" s="16" t="s">
        <v>14</v>
      </c>
      <c r="L153" s="16" t="s">
        <v>15</v>
      </c>
      <c r="M153" s="18" t="s">
        <v>16</v>
      </c>
      <c r="N153" s="19"/>
    </row>
    <row r="154" spans="1:14" s="101" customFormat="1" ht="14.25">
      <c r="A154" s="20"/>
      <c r="B154" s="35"/>
      <c r="C154" s="36" t="s">
        <v>24</v>
      </c>
      <c r="D154" s="59"/>
      <c r="E154" s="24"/>
      <c r="F154" s="24"/>
      <c r="G154" s="24"/>
      <c r="H154" s="24"/>
      <c r="I154" s="25"/>
      <c r="J154" s="23"/>
      <c r="K154" s="24"/>
      <c r="L154" s="24"/>
      <c r="M154" s="25"/>
      <c r="N154" s="26">
        <f>N148</f>
        <v>30835.94000000006</v>
      </c>
    </row>
    <row r="155" spans="1:14" s="101" customFormat="1" ht="15">
      <c r="A155" s="27">
        <v>1</v>
      </c>
      <c r="B155" s="28" t="s">
        <v>137</v>
      </c>
      <c r="C155" s="122" t="s">
        <v>11</v>
      </c>
      <c r="D155" s="64"/>
      <c r="E155" s="31"/>
      <c r="F155" s="31"/>
      <c r="G155" s="31"/>
      <c r="H155" s="31">
        <v>0.63</v>
      </c>
      <c r="I155" s="32"/>
      <c r="J155" s="30"/>
      <c r="K155" s="31"/>
      <c r="L155" s="31"/>
      <c r="M155" s="32"/>
      <c r="N155" s="33">
        <f>N154+SUM(D155:I155)-SUM(J155:M155)</f>
        <v>30836.5700000001</v>
      </c>
    </row>
    <row r="156" spans="1:14" s="101" customFormat="1" ht="14.25">
      <c r="A156" s="34"/>
      <c r="B156" s="35"/>
      <c r="C156" s="36" t="s">
        <v>20</v>
      </c>
      <c r="D156" s="37">
        <f aca="true" t="shared" si="38" ref="D156:M156">SUM(D155:D155)</f>
        <v>0</v>
      </c>
      <c r="E156" s="38">
        <f t="shared" si="38"/>
        <v>0</v>
      </c>
      <c r="F156" s="38">
        <f t="shared" si="38"/>
        <v>0</v>
      </c>
      <c r="G156" s="38">
        <f t="shared" si="38"/>
        <v>0</v>
      </c>
      <c r="H156" s="38">
        <f t="shared" si="38"/>
        <v>0.63</v>
      </c>
      <c r="I156" s="39">
        <f t="shared" si="38"/>
        <v>0</v>
      </c>
      <c r="J156" s="37">
        <f t="shared" si="38"/>
        <v>0</v>
      </c>
      <c r="K156" s="38">
        <f t="shared" si="38"/>
        <v>0</v>
      </c>
      <c r="L156" s="38">
        <f t="shared" si="38"/>
        <v>0</v>
      </c>
      <c r="M156" s="39">
        <f t="shared" si="38"/>
        <v>0</v>
      </c>
      <c r="N156" s="40">
        <f>N154+SUM(D156:I156)-SUM(J156:M156)</f>
        <v>30836.5700000001</v>
      </c>
    </row>
    <row r="157" spans="1:14" s="101" customFormat="1" ht="15">
      <c r="A157" s="41"/>
      <c r="B157" s="41"/>
      <c r="C157" s="42" t="s">
        <v>193</v>
      </c>
      <c r="D157" s="43">
        <f aca="true" t="shared" si="39" ref="D157:N157">D156</f>
        <v>0</v>
      </c>
      <c r="E157" s="44">
        <f t="shared" si="39"/>
        <v>0</v>
      </c>
      <c r="F157" s="44">
        <f t="shared" si="39"/>
        <v>0</v>
      </c>
      <c r="G157" s="44">
        <f t="shared" si="39"/>
        <v>0</v>
      </c>
      <c r="H157" s="44">
        <f t="shared" si="39"/>
        <v>0.63</v>
      </c>
      <c r="I157" s="45">
        <f t="shared" si="39"/>
        <v>0</v>
      </c>
      <c r="J157" s="43">
        <f t="shared" si="39"/>
        <v>0</v>
      </c>
      <c r="K157" s="44">
        <f t="shared" si="39"/>
        <v>0</v>
      </c>
      <c r="L157" s="44">
        <f t="shared" si="39"/>
        <v>0</v>
      </c>
      <c r="M157" s="45">
        <f t="shared" si="39"/>
        <v>0</v>
      </c>
      <c r="N157" s="45">
        <f t="shared" si="39"/>
        <v>30836.5700000001</v>
      </c>
    </row>
    <row r="158" spans="1:14" s="101" customFormat="1" ht="15">
      <c r="A158" s="49"/>
      <c r="B158" s="49"/>
      <c r="C158" s="88" t="s">
        <v>139</v>
      </c>
      <c r="D158" s="51">
        <f aca="true" t="shared" si="40" ref="D158:M158">D157+D148</f>
        <v>557523</v>
      </c>
      <c r="E158" s="73">
        <f t="shared" si="40"/>
        <v>132854.57</v>
      </c>
      <c r="F158" s="73">
        <f t="shared" si="40"/>
        <v>6000</v>
      </c>
      <c r="G158" s="73">
        <f t="shared" si="40"/>
        <v>9749.5</v>
      </c>
      <c r="H158" s="73">
        <f t="shared" si="40"/>
        <v>1025</v>
      </c>
      <c r="I158" s="79">
        <f t="shared" si="40"/>
        <v>718.1</v>
      </c>
      <c r="J158" s="51">
        <f t="shared" si="40"/>
        <v>596350</v>
      </c>
      <c r="K158" s="73">
        <f t="shared" si="40"/>
        <v>0</v>
      </c>
      <c r="L158" s="73">
        <f t="shared" si="40"/>
        <v>10432.5</v>
      </c>
      <c r="M158" s="74">
        <f t="shared" si="40"/>
        <v>70251.1</v>
      </c>
      <c r="N158" s="53">
        <f>SUM(D158:I158)-SUM(J158:M158)</f>
        <v>30836.570000000065</v>
      </c>
    </row>
    <row r="159" spans="1:14" s="101" customFormat="1" ht="14.25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</row>
    <row r="160" spans="1:14" s="101" customFormat="1" ht="14.25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</row>
    <row r="161" spans="1:14" s="101" customFormat="1" ht="14.25">
      <c r="A161" s="1"/>
      <c r="B161" s="2"/>
      <c r="C161" s="2" t="s">
        <v>194</v>
      </c>
      <c r="D161" s="99">
        <f aca="true" t="shared" si="41" ref="D161:M161">D8+D18+D39+D50+D60+D70+D81+D100+D127+D137+D147+D157</f>
        <v>40000</v>
      </c>
      <c r="E161" s="99">
        <f t="shared" si="41"/>
        <v>12000</v>
      </c>
      <c r="F161" s="99">
        <f t="shared" si="41"/>
        <v>0</v>
      </c>
      <c r="G161" s="99">
        <f t="shared" si="41"/>
        <v>0</v>
      </c>
      <c r="H161" s="99">
        <f t="shared" si="41"/>
        <v>26.47</v>
      </c>
      <c r="I161" s="99">
        <f t="shared" si="41"/>
        <v>0</v>
      </c>
      <c r="J161" s="99">
        <f t="shared" si="41"/>
        <v>58000</v>
      </c>
      <c r="K161" s="99">
        <f t="shared" si="41"/>
        <v>0</v>
      </c>
      <c r="L161" s="99">
        <f t="shared" si="41"/>
        <v>0</v>
      </c>
      <c r="M161" s="99">
        <f t="shared" si="41"/>
        <v>18</v>
      </c>
      <c r="N161" s="123">
        <f>N5+SUM(D161:I161)-SUM(J161:M161)</f>
        <v>30836.570000000007</v>
      </c>
    </row>
    <row r="162" spans="1:14" s="101" customFormat="1" ht="14.25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</row>
    <row r="163" spans="1:14" s="101" customFormat="1" ht="14.25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</row>
    <row r="164" spans="1:14" s="101" customFormat="1" ht="14.25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</row>
    <row r="165" spans="1:14" s="101" customFormat="1" ht="14.25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</row>
    <row r="166" spans="1:14" s="101" customFormat="1" ht="14.25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</row>
    <row r="167" spans="1:14" s="101" customFormat="1" ht="14.25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</row>
    <row r="168" spans="1:14" s="101" customFormat="1" ht="14.25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</row>
    <row r="169" spans="1:14" s="101" customFormat="1" ht="14.25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</row>
    <row r="170" spans="1:14" s="101" customFormat="1" ht="14.25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</row>
    <row r="171" spans="1:14" s="101" customFormat="1" ht="14.25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</row>
    <row r="172" spans="1:14" s="101" customFormat="1" ht="14.25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</row>
    <row r="173" spans="1:14" s="101" customFormat="1" ht="14.25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</row>
    <row r="174" spans="1:14" s="101" customFormat="1" ht="14.25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</row>
    <row r="175" spans="1:14" s="101" customFormat="1" ht="14.25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</row>
    <row r="176" spans="1:14" s="101" customFormat="1" ht="14.25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</row>
    <row r="177" spans="1:14" s="101" customFormat="1" ht="14.25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</row>
    <row r="178" spans="1:14" s="101" customFormat="1" ht="14.25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</row>
    <row r="179" spans="1:14" s="101" customFormat="1" ht="14.25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</row>
    <row r="180" spans="1:14" s="101" customFormat="1" ht="14.25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</row>
    <row r="181" spans="1:14" s="101" customFormat="1" ht="14.25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</row>
    <row r="182" spans="1:14" s="101" customFormat="1" ht="14.25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</row>
    <row r="183" spans="1:14" s="101" customFormat="1" ht="14.25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</row>
    <row r="184" spans="1:14" s="101" customFormat="1" ht="14.25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</row>
    <row r="185" spans="1:14" s="101" customFormat="1" ht="14.25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</row>
    <row r="186" spans="1:14" s="101" customFormat="1" ht="14.25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</row>
    <row r="187" spans="1:14" s="101" customFormat="1" ht="14.25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</row>
    <row r="188" spans="1:14" s="101" customFormat="1" ht="14.25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</row>
    <row r="189" spans="1:14" s="101" customFormat="1" ht="14.25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</row>
    <row r="190" spans="1:14" s="101" customFormat="1" ht="14.25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</row>
    <row r="191" spans="1:14" s="101" customFormat="1" ht="14.25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</row>
    <row r="192" spans="1:14" s="101" customFormat="1" ht="14.25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</row>
    <row r="193" spans="1:14" s="101" customFormat="1" ht="14.25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</row>
    <row r="194" spans="1:14" s="101" customFormat="1" ht="14.25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</row>
    <row r="195" spans="1:14" s="101" customFormat="1" ht="14.25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</row>
    <row r="196" spans="1:14" s="101" customFormat="1" ht="14.25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</row>
    <row r="197" spans="1:14" s="101" customFormat="1" ht="14.25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</row>
    <row r="198" spans="1:14" s="101" customFormat="1" ht="14.25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</row>
    <row r="199" spans="1:14" s="101" customFormat="1" ht="14.25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</row>
    <row r="200" spans="1:14" s="101" customFormat="1" ht="14.25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</row>
    <row r="201" spans="1:14" s="101" customFormat="1" ht="14.25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</row>
    <row r="202" spans="1:14" s="101" customFormat="1" ht="14.25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</row>
    <row r="203" spans="1:14" s="101" customFormat="1" ht="14.25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</row>
    <row r="204" spans="1:14" s="101" customFormat="1" ht="14.25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</row>
    <row r="205" spans="1:14" s="101" customFormat="1" ht="14.25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</row>
    <row r="206" spans="1:14" s="101" customFormat="1" ht="14.25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2"/>
      <c r="L206" s="2"/>
      <c r="M206" s="2"/>
      <c r="N206" s="2"/>
    </row>
    <row r="207" spans="1:14" s="101" customFormat="1" ht="14.25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2"/>
      <c r="L207" s="2"/>
      <c r="M207" s="2"/>
      <c r="N207" s="2"/>
    </row>
    <row r="208" spans="1:14" s="101" customFormat="1" ht="14.25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2"/>
      <c r="L208" s="2"/>
      <c r="M208" s="2"/>
      <c r="N208" s="2"/>
    </row>
    <row r="209" spans="1:14" s="101" customFormat="1" ht="14.25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2"/>
      <c r="L209" s="2"/>
      <c r="M209" s="2"/>
      <c r="N209" s="2"/>
    </row>
    <row r="210" spans="1:14" s="101" customFormat="1" ht="14.25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2"/>
      <c r="L210" s="2"/>
      <c r="M210" s="2"/>
      <c r="N210" s="2"/>
    </row>
    <row r="211" spans="1:14" s="101" customFormat="1" ht="14.25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2"/>
      <c r="L211" s="2"/>
      <c r="M211" s="2"/>
      <c r="N211" s="2"/>
    </row>
    <row r="212" spans="1:14" s="101" customFormat="1" ht="14.25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2"/>
      <c r="L212" s="2"/>
      <c r="M212" s="2"/>
      <c r="N212" s="2"/>
    </row>
    <row r="213" spans="1:14" s="101" customFormat="1" ht="14.25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2"/>
      <c r="L213" s="2"/>
      <c r="M213" s="2"/>
      <c r="N213" s="2"/>
    </row>
    <row r="214" spans="1:14" s="101" customFormat="1" ht="14.25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2"/>
      <c r="L214" s="2"/>
      <c r="M214" s="2"/>
      <c r="N214" s="2"/>
    </row>
    <row r="215" spans="1:14" s="101" customFormat="1" ht="14.25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2"/>
      <c r="L215" s="2"/>
      <c r="M215" s="2"/>
      <c r="N215" s="2"/>
    </row>
    <row r="216" spans="1:14" s="101" customFormat="1" ht="14.25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2"/>
      <c r="L216" s="2"/>
      <c r="M216" s="2"/>
      <c r="N216" s="2"/>
    </row>
    <row r="217" spans="1:14" s="101" customFormat="1" ht="14.25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2"/>
      <c r="L217" s="2"/>
      <c r="M217" s="2"/>
      <c r="N217" s="2"/>
    </row>
    <row r="218" spans="1:14" s="101" customFormat="1" ht="14.25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2"/>
      <c r="L218" s="2"/>
      <c r="M218" s="2"/>
      <c r="N218" s="2"/>
    </row>
    <row r="219" spans="1:14" s="101" customFormat="1" ht="14.25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2"/>
      <c r="L219" s="2"/>
      <c r="M219" s="2"/>
      <c r="N219" s="2"/>
    </row>
    <row r="220" spans="1:14" s="101" customFormat="1" ht="14.25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2"/>
      <c r="L220" s="2"/>
      <c r="M220" s="2"/>
      <c r="N220" s="2"/>
    </row>
    <row r="221" spans="1:14" s="101" customFormat="1" ht="14.25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2"/>
      <c r="L221" s="2"/>
      <c r="M221" s="2"/>
      <c r="N221" s="2"/>
    </row>
    <row r="222" spans="1:14" s="101" customFormat="1" ht="14.25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2"/>
      <c r="L222" s="2"/>
      <c r="M222" s="2"/>
      <c r="N222" s="2"/>
    </row>
    <row r="223" spans="1:14" s="101" customFormat="1" ht="14.25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2"/>
      <c r="L223" s="2"/>
      <c r="M223" s="2"/>
      <c r="N223" s="2"/>
    </row>
    <row r="224" spans="1:14" s="101" customFormat="1" ht="14.25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2"/>
      <c r="L224" s="2"/>
      <c r="M224" s="2"/>
      <c r="N224" s="2"/>
    </row>
    <row r="225" spans="1:14" s="101" customFormat="1" ht="14.25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2"/>
      <c r="L225" s="2"/>
      <c r="M225" s="2"/>
      <c r="N225" s="2"/>
    </row>
    <row r="226" spans="1:14" s="101" customFormat="1" ht="14.25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2"/>
      <c r="L226" s="2"/>
      <c r="M226" s="2"/>
      <c r="N226" s="2"/>
    </row>
    <row r="227" spans="1:14" s="101" customFormat="1" ht="14.25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2"/>
      <c r="L227" s="2"/>
      <c r="M227" s="2"/>
      <c r="N227" s="2"/>
    </row>
    <row r="228" spans="1:14" s="101" customFormat="1" ht="14.25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2"/>
      <c r="L228" s="2"/>
      <c r="M228" s="2"/>
      <c r="N228" s="2"/>
    </row>
    <row r="229" spans="1:14" s="101" customFormat="1" ht="14.25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2"/>
      <c r="L229" s="2"/>
      <c r="M229" s="2"/>
      <c r="N229" s="2"/>
    </row>
    <row r="230" spans="1:14" s="101" customFormat="1" ht="14.25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2"/>
      <c r="L230" s="2"/>
      <c r="M230" s="2"/>
      <c r="N230" s="2"/>
    </row>
    <row r="231" spans="1:14" s="101" customFormat="1" ht="14.25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2"/>
      <c r="L231" s="2"/>
      <c r="M231" s="2"/>
      <c r="N231" s="2"/>
    </row>
    <row r="232" spans="1:14" s="101" customFormat="1" ht="14.25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2"/>
      <c r="L232" s="2"/>
      <c r="M232" s="2"/>
      <c r="N232" s="2"/>
    </row>
    <row r="233" spans="1:14" s="101" customFormat="1" ht="14.25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2"/>
      <c r="L233" s="2"/>
      <c r="M233" s="2"/>
      <c r="N233" s="2"/>
    </row>
    <row r="234" spans="1:14" s="101" customFormat="1" ht="14.25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2"/>
      <c r="L234" s="2"/>
      <c r="M234" s="2"/>
      <c r="N234" s="2"/>
    </row>
    <row r="235" spans="1:14" s="101" customFormat="1" ht="14.25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2"/>
      <c r="L235" s="2"/>
      <c r="M235" s="2"/>
      <c r="N235" s="2"/>
    </row>
    <row r="236" spans="1:14" s="101" customFormat="1" ht="14.25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2"/>
      <c r="L236" s="2"/>
      <c r="M236" s="2"/>
      <c r="N236" s="2"/>
    </row>
    <row r="237" spans="1:14" s="101" customFormat="1" ht="14.25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2"/>
      <c r="L237" s="2"/>
      <c r="M237" s="2"/>
      <c r="N237" s="2"/>
    </row>
    <row r="238" spans="1:14" s="101" customFormat="1" ht="14.25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2"/>
      <c r="L238" s="2"/>
      <c r="M238" s="2"/>
      <c r="N238" s="2"/>
    </row>
    <row r="239" spans="1:14" s="101" customFormat="1" ht="14.25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2"/>
      <c r="L239" s="2"/>
      <c r="M239" s="2"/>
      <c r="N239" s="2"/>
    </row>
    <row r="240" spans="1:14" s="101" customFormat="1" ht="14.25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2"/>
      <c r="L240" s="2"/>
      <c r="M240" s="2"/>
      <c r="N240" s="2"/>
    </row>
    <row r="241" spans="1:14" s="101" customFormat="1" ht="14.25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2"/>
      <c r="L241" s="2"/>
      <c r="M241" s="2"/>
      <c r="N241" s="2"/>
    </row>
    <row r="242" spans="1:14" s="101" customFormat="1" ht="14.25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2"/>
      <c r="L242" s="2"/>
      <c r="M242" s="2"/>
      <c r="N242" s="2"/>
    </row>
    <row r="243" spans="1:14" s="101" customFormat="1" ht="14.25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2"/>
      <c r="L243" s="2"/>
      <c r="M243" s="2"/>
      <c r="N243" s="2"/>
    </row>
    <row r="244" spans="1:14" s="101" customFormat="1" ht="14.25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2"/>
      <c r="L244" s="2"/>
      <c r="M244" s="2"/>
      <c r="N244" s="2"/>
    </row>
    <row r="245" spans="1:14" s="101" customFormat="1" ht="14.25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2"/>
      <c r="L245" s="2"/>
      <c r="M245" s="2"/>
      <c r="N245" s="2"/>
    </row>
    <row r="246" spans="1:14" s="101" customFormat="1" ht="14.25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2"/>
      <c r="L246" s="2"/>
      <c r="M246" s="2"/>
      <c r="N246" s="2"/>
    </row>
    <row r="247" spans="1:14" s="101" customFormat="1" ht="14.25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2"/>
      <c r="L247" s="2"/>
      <c r="M247" s="2"/>
      <c r="N247" s="2"/>
    </row>
    <row r="248" spans="1:14" s="101" customFormat="1" ht="14.25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2"/>
      <c r="L248" s="2"/>
      <c r="M248" s="2"/>
      <c r="N248" s="2"/>
    </row>
    <row r="249" spans="1:14" s="101" customFormat="1" ht="14.25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2"/>
      <c r="L249" s="2"/>
      <c r="M249" s="2"/>
      <c r="N249" s="2"/>
    </row>
    <row r="250" spans="1:14" s="101" customFormat="1" ht="14.25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2"/>
      <c r="L250" s="2"/>
      <c r="M250" s="2"/>
      <c r="N250" s="2"/>
    </row>
    <row r="251" spans="1:14" s="101" customFormat="1" ht="14.25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2"/>
      <c r="L251" s="2"/>
      <c r="M251" s="2"/>
      <c r="N251" s="2"/>
    </row>
    <row r="252" spans="1:14" s="101" customFormat="1" ht="14.25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2"/>
      <c r="L252" s="2"/>
      <c r="M252" s="2"/>
      <c r="N252" s="2"/>
    </row>
    <row r="253" spans="1:14" s="101" customFormat="1" ht="14.25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2"/>
      <c r="L253" s="2"/>
      <c r="M253" s="2"/>
      <c r="N253" s="2"/>
    </row>
    <row r="254" spans="1:14" s="101" customFormat="1" ht="14.25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2"/>
      <c r="L254" s="2"/>
      <c r="M254" s="2"/>
      <c r="N254" s="2"/>
    </row>
    <row r="255" spans="1:14" s="101" customFormat="1" ht="14.25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2"/>
      <c r="L255" s="2"/>
      <c r="M255" s="2"/>
      <c r="N255" s="2"/>
    </row>
    <row r="256" spans="1:14" s="101" customFormat="1" ht="14.25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2"/>
      <c r="L256" s="2"/>
      <c r="M256" s="2"/>
      <c r="N256" s="2"/>
    </row>
    <row r="257" spans="1:14" s="101" customFormat="1" ht="14.25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2"/>
      <c r="L257" s="2"/>
      <c r="M257" s="2"/>
      <c r="N257" s="2"/>
    </row>
    <row r="258" spans="1:14" s="101" customFormat="1" ht="14.25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2"/>
      <c r="L258" s="2"/>
      <c r="M258" s="2"/>
      <c r="N258" s="2"/>
    </row>
    <row r="259" spans="1:14" s="101" customFormat="1" ht="14.25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2"/>
      <c r="L259" s="2"/>
      <c r="M259" s="2"/>
      <c r="N259" s="2"/>
    </row>
    <row r="260" spans="1:14" s="101" customFormat="1" ht="14.25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2"/>
      <c r="L260" s="2"/>
      <c r="M260" s="2"/>
      <c r="N260" s="2"/>
    </row>
    <row r="261" spans="1:14" s="101" customFormat="1" ht="14.25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2"/>
      <c r="L261" s="2"/>
      <c r="M261" s="2"/>
      <c r="N261" s="2"/>
    </row>
    <row r="262" spans="1:14" s="101" customFormat="1" ht="14.25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2"/>
      <c r="L262" s="2"/>
      <c r="M262" s="2"/>
      <c r="N262" s="2"/>
    </row>
    <row r="263" spans="1:14" s="101" customFormat="1" ht="14.25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2"/>
      <c r="L263" s="2"/>
      <c r="M263" s="2"/>
      <c r="N263" s="2"/>
    </row>
    <row r="264" spans="1:14" s="101" customFormat="1" ht="14.25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2"/>
      <c r="L264" s="2"/>
      <c r="M264" s="2"/>
      <c r="N264" s="2"/>
    </row>
    <row r="265" spans="1:14" s="101" customFormat="1" ht="14.25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2"/>
      <c r="L265" s="2"/>
      <c r="M265" s="2"/>
      <c r="N265" s="2"/>
    </row>
    <row r="266" spans="1:14" s="101" customFormat="1" ht="14.25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2"/>
      <c r="L266" s="2"/>
      <c r="M266" s="2"/>
      <c r="N266" s="2"/>
    </row>
    <row r="267" spans="1:14" s="101" customFormat="1" ht="14.25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2"/>
      <c r="L267" s="2"/>
      <c r="M267" s="2"/>
      <c r="N267" s="2"/>
    </row>
    <row r="268" spans="1:14" s="101" customFormat="1" ht="14.25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2"/>
      <c r="L268" s="2"/>
      <c r="M268" s="2"/>
      <c r="N268" s="2"/>
    </row>
    <row r="269" spans="1:14" s="101" customFormat="1" ht="14.25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2"/>
      <c r="L269" s="2"/>
      <c r="M269" s="2"/>
      <c r="N269" s="2"/>
    </row>
    <row r="270" spans="1:14" s="101" customFormat="1" ht="14.25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2"/>
      <c r="L270" s="2"/>
      <c r="M270" s="2"/>
      <c r="N270" s="2"/>
    </row>
    <row r="271" spans="1:14" s="101" customFormat="1" ht="14.25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2"/>
      <c r="L271" s="2"/>
      <c r="M271" s="2"/>
      <c r="N271" s="2"/>
    </row>
    <row r="272" spans="1:14" s="101" customFormat="1" ht="14.25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2"/>
      <c r="L272" s="2"/>
      <c r="M272" s="2"/>
      <c r="N272" s="2"/>
    </row>
    <row r="273" spans="1:14" s="101" customFormat="1" ht="14.25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2"/>
      <c r="L273" s="2"/>
      <c r="M273" s="2"/>
      <c r="N273" s="2"/>
    </row>
    <row r="274" spans="1:14" s="101" customFormat="1" ht="14.25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2"/>
      <c r="L274" s="2"/>
      <c r="M274" s="2"/>
      <c r="N274" s="2"/>
    </row>
    <row r="275" spans="1:14" s="101" customFormat="1" ht="14.25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2"/>
      <c r="L275" s="2"/>
      <c r="M275" s="2"/>
      <c r="N275" s="2"/>
    </row>
    <row r="276" spans="1:14" s="101" customFormat="1" ht="14.25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2"/>
      <c r="L276" s="2"/>
      <c r="M276" s="2"/>
      <c r="N276" s="2"/>
    </row>
    <row r="277" spans="1:14" s="101" customFormat="1" ht="14.25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2"/>
      <c r="L277" s="2"/>
      <c r="M277" s="2"/>
      <c r="N277" s="2"/>
    </row>
    <row r="278" spans="1:14" s="101" customFormat="1" ht="14.25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2"/>
      <c r="L278" s="2"/>
      <c r="M278" s="2"/>
      <c r="N278" s="2"/>
    </row>
    <row r="279" spans="1:14" s="101" customFormat="1" ht="14.25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2"/>
      <c r="L279" s="2"/>
      <c r="M279" s="2"/>
      <c r="N279" s="2"/>
    </row>
    <row r="280" spans="1:14" s="101" customFormat="1" ht="14.25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2"/>
      <c r="L280" s="2"/>
      <c r="M280" s="2"/>
      <c r="N280" s="2"/>
    </row>
    <row r="281" spans="1:14" s="101" customFormat="1" ht="14.25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2"/>
      <c r="L281" s="2"/>
      <c r="M281" s="2"/>
      <c r="N281" s="2"/>
    </row>
    <row r="282" spans="1:14" s="101" customFormat="1" ht="14.25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2"/>
      <c r="L282" s="2"/>
      <c r="M282" s="2"/>
      <c r="N282" s="2"/>
    </row>
    <row r="283" spans="1:14" s="101" customFormat="1" ht="14.25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2"/>
      <c r="L283" s="2"/>
      <c r="M283" s="2"/>
      <c r="N283" s="2"/>
    </row>
    <row r="284" spans="1:14" s="101" customFormat="1" ht="14.25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2"/>
      <c r="L284" s="2"/>
      <c r="M284" s="2"/>
      <c r="N284" s="2"/>
    </row>
    <row r="285" spans="1:14" s="101" customFormat="1" ht="14.25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2"/>
      <c r="L285" s="2"/>
      <c r="M285" s="2"/>
      <c r="N285" s="2"/>
    </row>
    <row r="286" spans="1:14" s="101" customFormat="1" ht="14.25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2"/>
      <c r="L286" s="2"/>
      <c r="M286" s="2"/>
      <c r="N286" s="2"/>
    </row>
    <row r="287" spans="1:14" s="101" customFormat="1" ht="14.25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2"/>
      <c r="L287" s="2"/>
      <c r="M287" s="2"/>
      <c r="N287" s="2"/>
    </row>
    <row r="288" spans="1:14" s="101" customFormat="1" ht="14.25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2"/>
      <c r="L288" s="2"/>
      <c r="M288" s="2"/>
      <c r="N288" s="2"/>
    </row>
    <row r="289" spans="1:14" s="101" customFormat="1" ht="14.25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2"/>
      <c r="L289" s="2"/>
      <c r="M289" s="2"/>
      <c r="N289" s="2"/>
    </row>
    <row r="290" spans="1:14" s="101" customFormat="1" ht="14.25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2"/>
      <c r="L290" s="2"/>
      <c r="M290" s="2"/>
      <c r="N290" s="2"/>
    </row>
    <row r="291" spans="1:14" s="101" customFormat="1" ht="14.25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2"/>
      <c r="L291" s="2"/>
      <c r="M291" s="2"/>
      <c r="N291" s="2"/>
    </row>
    <row r="292" spans="1:14" s="101" customFormat="1" ht="14.25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2"/>
      <c r="L292" s="2"/>
      <c r="M292" s="2"/>
      <c r="N292" s="2"/>
    </row>
    <row r="293" spans="1:14" s="101" customFormat="1" ht="14.25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2"/>
      <c r="L293" s="2"/>
      <c r="M293" s="2"/>
      <c r="N293" s="2"/>
    </row>
    <row r="294" spans="1:14" s="101" customFormat="1" ht="14.25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2"/>
      <c r="L294" s="2"/>
      <c r="M294" s="2"/>
      <c r="N294" s="2"/>
    </row>
    <row r="295" spans="1:14" s="101" customFormat="1" ht="14.25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2"/>
      <c r="L295" s="2"/>
      <c r="M295" s="2"/>
      <c r="N295" s="2"/>
    </row>
    <row r="296" spans="1:14" s="101" customFormat="1" ht="14.25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2"/>
      <c r="L296" s="2"/>
      <c r="M296" s="2"/>
      <c r="N296" s="2"/>
    </row>
    <row r="297" spans="1:14" s="101" customFormat="1" ht="14.25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2"/>
      <c r="L297" s="2"/>
      <c r="M297" s="2"/>
      <c r="N297" s="2"/>
    </row>
    <row r="298" spans="1:14" s="101" customFormat="1" ht="14.25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2"/>
      <c r="L298" s="2"/>
      <c r="M298" s="2"/>
      <c r="N298" s="2"/>
    </row>
    <row r="299" spans="1:14" s="101" customFormat="1" ht="14.25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2"/>
      <c r="L299" s="2"/>
      <c r="M299" s="2"/>
      <c r="N299" s="2"/>
    </row>
    <row r="300" spans="1:14" s="101" customFormat="1" ht="14.25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2"/>
      <c r="L300" s="2"/>
      <c r="M300" s="2"/>
      <c r="N300" s="2"/>
    </row>
    <row r="301" spans="1:14" s="101" customFormat="1" ht="14.25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2"/>
      <c r="L301" s="2"/>
      <c r="M301" s="2"/>
      <c r="N301" s="2"/>
    </row>
    <row r="302" spans="1:14" s="101" customFormat="1" ht="14.25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2"/>
      <c r="L302" s="2"/>
      <c r="M302" s="2"/>
      <c r="N302" s="2"/>
    </row>
    <row r="303" spans="1:14" s="101" customFormat="1" ht="14.25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2"/>
      <c r="L303" s="2"/>
      <c r="M303" s="2"/>
      <c r="N303" s="2"/>
    </row>
    <row r="304" spans="1:14" s="101" customFormat="1" ht="14.25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2"/>
      <c r="L304" s="2"/>
      <c r="M304" s="2"/>
      <c r="N304" s="2"/>
    </row>
    <row r="305" spans="1:14" s="101" customFormat="1" ht="14.25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2"/>
      <c r="L305" s="2"/>
      <c r="M305" s="2"/>
      <c r="N305" s="2"/>
    </row>
    <row r="306" spans="1:14" s="101" customFormat="1" ht="14.25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2"/>
      <c r="L306" s="2"/>
      <c r="M306" s="2"/>
      <c r="N306" s="2"/>
    </row>
    <row r="307" spans="1:14" s="101" customFormat="1" ht="14.25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2"/>
      <c r="L307" s="2"/>
      <c r="M307" s="2"/>
      <c r="N307" s="2"/>
    </row>
    <row r="308" spans="1:14" s="101" customFormat="1" ht="14.25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2"/>
      <c r="L308" s="2"/>
      <c r="M308" s="2"/>
      <c r="N308" s="2"/>
    </row>
    <row r="309" spans="1:14" s="101" customFormat="1" ht="14.25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2"/>
      <c r="L309" s="2"/>
      <c r="M309" s="2"/>
      <c r="N309" s="2"/>
    </row>
    <row r="310" spans="1:14" s="101" customFormat="1" ht="14.25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2"/>
      <c r="L310" s="2"/>
      <c r="M310" s="2"/>
      <c r="N310" s="2"/>
    </row>
    <row r="311" spans="1:14" s="101" customFormat="1" ht="14.25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2"/>
      <c r="L311" s="2"/>
      <c r="M311" s="2"/>
      <c r="N311" s="2"/>
    </row>
    <row r="312" spans="1:14" s="101" customFormat="1" ht="14.25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2"/>
      <c r="L312" s="2"/>
      <c r="M312" s="2"/>
      <c r="N312" s="2"/>
    </row>
    <row r="313" spans="1:14" s="101" customFormat="1" ht="14.25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2"/>
      <c r="L313" s="2"/>
      <c r="M313" s="2"/>
      <c r="N313" s="2"/>
    </row>
    <row r="314" spans="1:14" s="101" customFormat="1" ht="14.25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2"/>
      <c r="L314" s="2"/>
      <c r="M314" s="2"/>
      <c r="N314" s="2"/>
    </row>
    <row r="315" spans="1:14" s="101" customFormat="1" ht="14.25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2"/>
      <c r="L315" s="2"/>
      <c r="M315" s="2"/>
      <c r="N315" s="2"/>
    </row>
    <row r="316" spans="1:14" s="101" customFormat="1" ht="14.25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2"/>
      <c r="L316" s="2"/>
      <c r="M316" s="2"/>
      <c r="N316" s="2"/>
    </row>
    <row r="317" spans="1:14" s="101" customFormat="1" ht="14.25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2"/>
      <c r="L317" s="2"/>
      <c r="M317" s="2"/>
      <c r="N317" s="2"/>
    </row>
    <row r="318" spans="1:14" s="101" customFormat="1" ht="14.25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2"/>
      <c r="L318" s="2"/>
      <c r="M318" s="2"/>
      <c r="N318" s="2"/>
    </row>
    <row r="319" spans="1:14" s="101" customFormat="1" ht="14.25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2"/>
      <c r="L319" s="2"/>
      <c r="M319" s="2"/>
      <c r="N319" s="2"/>
    </row>
    <row r="320" spans="1:14" s="101" customFormat="1" ht="14.25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2"/>
      <c r="L320" s="2"/>
      <c r="M320" s="2"/>
      <c r="N320" s="2"/>
    </row>
    <row r="321" spans="1:14" s="101" customFormat="1" ht="14.25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2"/>
      <c r="L321" s="2"/>
      <c r="M321" s="2"/>
      <c r="N321" s="2"/>
    </row>
    <row r="322" spans="1:14" s="101" customFormat="1" ht="14.25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2"/>
      <c r="L322" s="2"/>
      <c r="M322" s="2"/>
      <c r="N322" s="2"/>
    </row>
    <row r="323" spans="1:14" s="101" customFormat="1" ht="14.25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2"/>
      <c r="L323" s="2"/>
      <c r="M323" s="2"/>
      <c r="N323" s="2"/>
    </row>
    <row r="324" spans="1:14" s="101" customFormat="1" ht="14.25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2"/>
      <c r="L324" s="2"/>
      <c r="M324" s="2"/>
      <c r="N324" s="2"/>
    </row>
    <row r="325" spans="1:14" s="101" customFormat="1" ht="14.25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2"/>
      <c r="L325" s="2"/>
      <c r="M325" s="2"/>
      <c r="N325" s="2"/>
    </row>
    <row r="326" spans="1:14" s="101" customFormat="1" ht="14.25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2"/>
      <c r="L326" s="2"/>
      <c r="M326" s="2"/>
      <c r="N326" s="2"/>
    </row>
    <row r="327" spans="1:14" s="101" customFormat="1" ht="14.25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2"/>
      <c r="L327" s="2"/>
      <c r="M327" s="2"/>
      <c r="N327" s="2"/>
    </row>
    <row r="328" spans="1:14" s="101" customFormat="1" ht="14.25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2"/>
      <c r="L328" s="2"/>
      <c r="M328" s="2"/>
      <c r="N328" s="2"/>
    </row>
    <row r="329" spans="1:14" s="101" customFormat="1" ht="14.25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2"/>
      <c r="L329" s="2"/>
      <c r="M329" s="2"/>
      <c r="N329" s="2"/>
    </row>
    <row r="330" spans="1:14" s="101" customFormat="1" ht="14.25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2"/>
      <c r="L330" s="2"/>
      <c r="M330" s="2"/>
      <c r="N330" s="2"/>
    </row>
    <row r="331" spans="1:14" s="101" customFormat="1" ht="14.25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2"/>
      <c r="L331" s="2"/>
      <c r="M331" s="2"/>
      <c r="N331" s="2"/>
    </row>
    <row r="332" spans="1:14" s="101" customFormat="1" ht="14.25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2"/>
      <c r="L332" s="2"/>
      <c r="M332" s="2"/>
      <c r="N332" s="2"/>
    </row>
  </sheetData>
  <mergeCells count="96">
    <mergeCell ref="N3:N4"/>
    <mergeCell ref="A53:J53"/>
    <mergeCell ref="A65:A66"/>
    <mergeCell ref="A103:J103"/>
    <mergeCell ref="C152:C153"/>
    <mergeCell ref="C142:C143"/>
    <mergeCell ref="C13:C14"/>
    <mergeCell ref="A150:J150"/>
    <mergeCell ref="A85:J85"/>
    <mergeCell ref="B132:B133"/>
    <mergeCell ref="A63:J63"/>
    <mergeCell ref="B55:B56"/>
    <mergeCell ref="A55:A56"/>
    <mergeCell ref="B65:B66"/>
    <mergeCell ref="A12:J12"/>
    <mergeCell ref="B75:B76"/>
    <mergeCell ref="A11:J11"/>
    <mergeCell ref="C55:C56"/>
    <mergeCell ref="A43:J43"/>
    <mergeCell ref="A42:J42"/>
    <mergeCell ref="A22:J22"/>
    <mergeCell ref="A23:A24"/>
    <mergeCell ref="C65:C66"/>
    <mergeCell ref="A21:J21"/>
    <mergeCell ref="A13:A14"/>
    <mergeCell ref="A142:A143"/>
    <mergeCell ref="C23:C24"/>
    <mergeCell ref="B3:B4"/>
    <mergeCell ref="A152:A153"/>
    <mergeCell ref="B152:B153"/>
    <mergeCell ref="A1:J1"/>
    <mergeCell ref="J86:M86"/>
    <mergeCell ref="N75:N76"/>
    <mergeCell ref="D44:I44"/>
    <mergeCell ref="B142:B143"/>
    <mergeCell ref="C3:C4"/>
    <mergeCell ref="D105:I105"/>
    <mergeCell ref="D3:I3"/>
    <mergeCell ref="D152:I152"/>
    <mergeCell ref="D132:I132"/>
    <mergeCell ref="A73:J73"/>
    <mergeCell ref="N105:N106"/>
    <mergeCell ref="N23:N24"/>
    <mergeCell ref="J65:M65"/>
    <mergeCell ref="N65:N66"/>
    <mergeCell ref="J105:M105"/>
    <mergeCell ref="A64:J64"/>
    <mergeCell ref="J132:M132"/>
    <mergeCell ref="A131:J131"/>
    <mergeCell ref="B13:B14"/>
    <mergeCell ref="B23:B24"/>
    <mergeCell ref="A75:A76"/>
    <mergeCell ref="A86:A87"/>
    <mergeCell ref="D55:I55"/>
    <mergeCell ref="A140:J140"/>
    <mergeCell ref="A141:J141"/>
    <mergeCell ref="A54:J54"/>
    <mergeCell ref="J3:M3"/>
    <mergeCell ref="N86:N87"/>
    <mergeCell ref="N13:N14"/>
    <mergeCell ref="D65:I65"/>
    <mergeCell ref="J75:M75"/>
    <mergeCell ref="D75:I75"/>
    <mergeCell ref="J13:M13"/>
    <mergeCell ref="J23:M23"/>
    <mergeCell ref="D13:I13"/>
    <mergeCell ref="D23:I23"/>
    <mergeCell ref="J55:M55"/>
    <mergeCell ref="A2:J2"/>
    <mergeCell ref="A151:J151"/>
    <mergeCell ref="D86:I86"/>
    <mergeCell ref="A84:J84"/>
    <mergeCell ref="A3:A4"/>
    <mergeCell ref="J44:M44"/>
    <mergeCell ref="N132:N133"/>
    <mergeCell ref="A74:J74"/>
    <mergeCell ref="N55:N56"/>
    <mergeCell ref="N44:N45"/>
    <mergeCell ref="N142:N143"/>
    <mergeCell ref="J152:M152"/>
    <mergeCell ref="N152:N153"/>
    <mergeCell ref="J142:M142"/>
    <mergeCell ref="C75:C76"/>
    <mergeCell ref="A130:J130"/>
    <mergeCell ref="D142:I142"/>
    <mergeCell ref="A44:A45"/>
    <mergeCell ref="B44:B45"/>
    <mergeCell ref="C44:C45"/>
    <mergeCell ref="A132:A133"/>
    <mergeCell ref="C86:C87"/>
    <mergeCell ref="B86:B87"/>
    <mergeCell ref="C132:C133"/>
    <mergeCell ref="C105:C106"/>
    <mergeCell ref="A105:A106"/>
    <mergeCell ref="B105:B106"/>
    <mergeCell ref="A104:J104"/>
  </mergeCells>
  <printOptions/>
  <pageMargins left="0.75" right="0.75" top="1" bottom="1" header="0.5" footer="0.5"/>
  <pageSetup fitToHeight="0" fitToWidth="0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07"/>
  <sheetViews>
    <sheetView zoomScaleSheetLayoutView="100" workbookViewId="0" topLeftCell="A322">
      <selection activeCell="J300" sqref="J300"/>
    </sheetView>
  </sheetViews>
  <sheetFormatPr defaultColWidth="10.00390625" defaultRowHeight="13.5"/>
  <cols>
    <col min="1" max="1" width="3.375" style="100" bestFit="1" customWidth="1"/>
    <col min="2" max="2" width="8.75390625" style="101" bestFit="1" customWidth="1"/>
    <col min="3" max="3" width="29.875" style="101" bestFit="1" customWidth="1"/>
    <col min="4" max="5" width="8.50390625" style="100" bestFit="1" customWidth="1"/>
    <col min="6" max="6" width="6.875" style="100" bestFit="1" customWidth="1"/>
    <col min="7" max="7" width="8.625" style="100" bestFit="1" customWidth="1"/>
    <col min="8" max="8" width="6.75390625" style="100" bestFit="1" customWidth="1"/>
    <col min="9" max="9" width="9.00390625" style="100" bestFit="1" customWidth="1"/>
    <col min="10" max="10" width="10.125" style="100" bestFit="1" customWidth="1"/>
    <col min="11" max="11" width="8.125" style="101" bestFit="1" customWidth="1"/>
    <col min="12" max="256" width="9.00390625" style="100" bestFit="1" customWidth="1"/>
  </cols>
  <sheetData>
    <row r="1" spans="1:10" s="102" customFormat="1" ht="18.75">
      <c r="A1" s="103" t="s">
        <v>141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102" customFormat="1" ht="19.5">
      <c r="A2" s="103" t="s">
        <v>195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4" s="5" customFormat="1" ht="15.75" customHeight="1">
      <c r="A3" s="6"/>
      <c r="B3" s="7" t="s">
        <v>2</v>
      </c>
      <c r="C3" s="7" t="s">
        <v>3</v>
      </c>
      <c r="D3" s="8" t="s">
        <v>4</v>
      </c>
      <c r="E3" s="9"/>
      <c r="F3" s="9"/>
      <c r="G3" s="9"/>
      <c r="H3" s="9"/>
      <c r="I3" s="10"/>
      <c r="J3" s="8" t="s">
        <v>5</v>
      </c>
      <c r="K3" s="9"/>
      <c r="L3" s="9"/>
      <c r="M3" s="11"/>
      <c r="N3" s="12" t="s">
        <v>6</v>
      </c>
    </row>
    <row r="4" spans="1:14" s="5" customFormat="1" ht="15">
      <c r="A4" s="13"/>
      <c r="B4" s="14"/>
      <c r="C4" s="54"/>
      <c r="D4" s="15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12</v>
      </c>
      <c r="J4" s="15" t="s">
        <v>13</v>
      </c>
      <c r="K4" s="16" t="s">
        <v>14</v>
      </c>
      <c r="L4" s="16" t="s">
        <v>15</v>
      </c>
      <c r="M4" s="18" t="s">
        <v>16</v>
      </c>
      <c r="N4" s="19"/>
    </row>
    <row r="5" spans="1:14" s="2" customFormat="1" ht="14.25" customHeight="1">
      <c r="A5" s="20"/>
      <c r="B5" s="58"/>
      <c r="C5" s="34" t="s">
        <v>17</v>
      </c>
      <c r="D5" s="59"/>
      <c r="E5" s="24"/>
      <c r="F5" s="24"/>
      <c r="G5" s="24"/>
      <c r="H5" s="24"/>
      <c r="I5" s="25"/>
      <c r="J5" s="23"/>
      <c r="K5" s="24"/>
      <c r="L5" s="24"/>
      <c r="M5" s="25"/>
      <c r="N5" s="26">
        <v>29121.58</v>
      </c>
    </row>
    <row r="6" spans="1:14" s="3" customFormat="1" ht="14.25" customHeight="1">
      <c r="A6" s="115">
        <v>1</v>
      </c>
      <c r="B6" s="124" t="s">
        <v>196</v>
      </c>
      <c r="C6" s="75" t="s">
        <v>197</v>
      </c>
      <c r="D6" s="116">
        <v>2000</v>
      </c>
      <c r="E6" s="117"/>
      <c r="F6" s="117"/>
      <c r="G6" s="117"/>
      <c r="H6" s="117"/>
      <c r="I6" s="118"/>
      <c r="J6" s="119"/>
      <c r="K6" s="117"/>
      <c r="L6" s="117"/>
      <c r="M6" s="118"/>
      <c r="N6" s="120">
        <f>N5+SUM(D6:I6)-SUM(J6:M6)</f>
        <v>31121.58</v>
      </c>
    </row>
    <row r="7" spans="1:14" s="3" customFormat="1" ht="14.25" customHeight="1">
      <c r="A7" s="125"/>
      <c r="B7" s="126"/>
      <c r="C7" s="76"/>
      <c r="D7" s="127"/>
      <c r="E7" s="128"/>
      <c r="F7" s="128"/>
      <c r="G7" s="128"/>
      <c r="H7" s="128"/>
      <c r="I7" s="129"/>
      <c r="J7" s="130"/>
      <c r="K7" s="128"/>
      <c r="L7" s="128"/>
      <c r="M7" s="129"/>
      <c r="N7" s="120">
        <f>N6+SUM(D7:I7)-SUM(J7:M7)</f>
        <v>31121.58</v>
      </c>
    </row>
    <row r="8" spans="1:14" s="2" customFormat="1" ht="14.25" customHeight="1">
      <c r="A8" s="34"/>
      <c r="B8" s="35"/>
      <c r="C8" s="67" t="s">
        <v>20</v>
      </c>
      <c r="D8" s="37">
        <f aca="true" t="shared" si="0" ref="D8:M8">SUM(D6:D7)</f>
        <v>2000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68">
        <f t="shared" si="0"/>
        <v>0</v>
      </c>
      <c r="J8" s="37">
        <f t="shared" si="0"/>
        <v>0</v>
      </c>
      <c r="K8" s="38">
        <f t="shared" si="0"/>
        <v>0</v>
      </c>
      <c r="L8" s="38">
        <f t="shared" si="0"/>
        <v>0</v>
      </c>
      <c r="M8" s="39">
        <f t="shared" si="0"/>
        <v>0</v>
      </c>
      <c r="N8" s="40">
        <f>N5+SUM(D8:I8)-SUM(J8:M8)</f>
        <v>31121.58</v>
      </c>
    </row>
    <row r="9" spans="1:14" s="2" customFormat="1" ht="14.25" customHeight="1">
      <c r="A9" s="41"/>
      <c r="B9" s="41"/>
      <c r="C9" s="107" t="s">
        <v>21</v>
      </c>
      <c r="D9" s="46">
        <f aca="true" t="shared" si="1" ref="D9:N9">D8</f>
        <v>2000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97">
        <f t="shared" si="1"/>
        <v>0</v>
      </c>
      <c r="J9" s="46">
        <f t="shared" si="1"/>
        <v>0</v>
      </c>
      <c r="K9" s="70">
        <f t="shared" si="1"/>
        <v>0</v>
      </c>
      <c r="L9" s="70">
        <f t="shared" si="1"/>
        <v>0</v>
      </c>
      <c r="M9" s="71">
        <f t="shared" si="1"/>
        <v>0</v>
      </c>
      <c r="N9" s="45">
        <f t="shared" si="1"/>
        <v>31121.58</v>
      </c>
    </row>
    <row r="10" spans="1:14" s="2" customFormat="1" ht="14.25" customHeight="1">
      <c r="A10" s="49"/>
      <c r="B10" s="49"/>
      <c r="C10" s="50" t="s">
        <v>198</v>
      </c>
      <c r="D10" s="108">
        <f>510849+D9</f>
        <v>512849</v>
      </c>
      <c r="E10" s="131">
        <f>42408.91+E9</f>
        <v>42408.91</v>
      </c>
      <c r="F10" s="131">
        <v>0</v>
      </c>
      <c r="G10" s="131">
        <v>0</v>
      </c>
      <c r="H10" s="131">
        <v>0</v>
      </c>
      <c r="I10" s="132">
        <f>294.55+I9</f>
        <v>294.55</v>
      </c>
      <c r="J10" s="131">
        <f>511750+J9</f>
        <v>511750</v>
      </c>
      <c r="K10" s="131">
        <v>0</v>
      </c>
      <c r="L10" s="131">
        <v>0</v>
      </c>
      <c r="M10" s="131">
        <f>12680.88+M9</f>
        <v>12680.88</v>
      </c>
      <c r="N10" s="53">
        <f>SUM(D10:I10)-SUM(J10:M10)</f>
        <v>31121.579999999958</v>
      </c>
    </row>
    <row r="11" spans="1:14" s="101" customFormat="1" ht="14.25">
      <c r="A11" s="1"/>
      <c r="B11" s="2"/>
      <c r="C11" s="2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</row>
    <row r="12" spans="1:10" s="102" customFormat="1" ht="18.75">
      <c r="A12" s="103" t="s">
        <v>144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s="102" customFormat="1" ht="19.5">
      <c r="A13" s="103" t="s">
        <v>195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4" s="5" customFormat="1" ht="15.75" customHeight="1">
      <c r="A14" s="6"/>
      <c r="B14" s="7" t="s">
        <v>2</v>
      </c>
      <c r="C14" s="7" t="s">
        <v>3</v>
      </c>
      <c r="D14" s="8" t="s">
        <v>4</v>
      </c>
      <c r="E14" s="9"/>
      <c r="F14" s="9"/>
      <c r="G14" s="9"/>
      <c r="H14" s="9"/>
      <c r="I14" s="10"/>
      <c r="J14" s="8" t="s">
        <v>5</v>
      </c>
      <c r="K14" s="9"/>
      <c r="L14" s="9"/>
      <c r="M14" s="11"/>
      <c r="N14" s="12" t="s">
        <v>6</v>
      </c>
    </row>
    <row r="15" spans="1:14" s="5" customFormat="1" ht="15">
      <c r="A15" s="13"/>
      <c r="B15" s="14"/>
      <c r="C15" s="54"/>
      <c r="D15" s="15" t="s">
        <v>7</v>
      </c>
      <c r="E15" s="16" t="s">
        <v>8</v>
      </c>
      <c r="F15" s="16" t="s">
        <v>9</v>
      </c>
      <c r="G15" s="16" t="s">
        <v>10</v>
      </c>
      <c r="H15" s="16" t="s">
        <v>11</v>
      </c>
      <c r="I15" s="17" t="s">
        <v>12</v>
      </c>
      <c r="J15" s="15" t="s">
        <v>13</v>
      </c>
      <c r="K15" s="16" t="s">
        <v>14</v>
      </c>
      <c r="L15" s="16" t="s">
        <v>15</v>
      </c>
      <c r="M15" s="18" t="s">
        <v>16</v>
      </c>
      <c r="N15" s="19"/>
    </row>
    <row r="16" spans="1:14" s="2" customFormat="1" ht="14.25" customHeight="1">
      <c r="A16" s="20"/>
      <c r="B16" s="58"/>
      <c r="C16" s="34" t="s">
        <v>24</v>
      </c>
      <c r="D16" s="59"/>
      <c r="E16" s="24"/>
      <c r="F16" s="24"/>
      <c r="G16" s="24"/>
      <c r="H16" s="24"/>
      <c r="I16" s="25"/>
      <c r="J16" s="23"/>
      <c r="K16" s="24"/>
      <c r="L16" s="24"/>
      <c r="M16" s="25"/>
      <c r="N16" s="26">
        <f>N10</f>
        <v>31121.579999999958</v>
      </c>
    </row>
    <row r="17" spans="1:14" s="2" customFormat="1" ht="14.25" customHeight="1">
      <c r="A17" s="27">
        <v>1</v>
      </c>
      <c r="B17" s="62"/>
      <c r="C17" s="133" t="s">
        <v>199</v>
      </c>
      <c r="D17" s="64"/>
      <c r="E17" s="31"/>
      <c r="F17" s="31"/>
      <c r="G17" s="31"/>
      <c r="H17" s="31"/>
      <c r="I17" s="32"/>
      <c r="J17" s="30"/>
      <c r="K17" s="31"/>
      <c r="L17" s="31"/>
      <c r="M17" s="32"/>
      <c r="N17" s="33">
        <f>N16+SUM(D17:I17)-SUM(J17:M17)</f>
        <v>31121.58</v>
      </c>
    </row>
    <row r="18" spans="1:14" s="2" customFormat="1" ht="14.25" customHeight="1">
      <c r="A18" s="34"/>
      <c r="B18" s="35"/>
      <c r="C18" s="34" t="s">
        <v>20</v>
      </c>
      <c r="D18" s="37">
        <f aca="true" t="shared" si="2" ref="D18:M18">SUM(D17:D17)</f>
        <v>0</v>
      </c>
      <c r="E18" s="38">
        <f t="shared" si="2"/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9">
        <f t="shared" si="2"/>
        <v>0</v>
      </c>
      <c r="J18" s="37">
        <f t="shared" si="2"/>
        <v>0</v>
      </c>
      <c r="K18" s="38">
        <f t="shared" si="2"/>
        <v>0</v>
      </c>
      <c r="L18" s="38">
        <f t="shared" si="2"/>
        <v>0</v>
      </c>
      <c r="M18" s="39">
        <f t="shared" si="2"/>
        <v>0</v>
      </c>
      <c r="N18" s="40">
        <f>N16+SUM(D18:I18)-SUM(J18:M18)</f>
        <v>31121.58</v>
      </c>
    </row>
    <row r="19" spans="1:14" s="2" customFormat="1" ht="14.25" customHeight="1">
      <c r="A19" s="41"/>
      <c r="B19" s="41"/>
      <c r="C19" s="94" t="s">
        <v>26</v>
      </c>
      <c r="D19" s="43">
        <f aca="true" t="shared" si="3" ref="D19:N19">D18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5">
        <f t="shared" si="3"/>
        <v>0</v>
      </c>
      <c r="J19" s="46">
        <f t="shared" si="3"/>
        <v>0</v>
      </c>
      <c r="K19" s="47">
        <f t="shared" si="3"/>
        <v>0</v>
      </c>
      <c r="L19" s="47">
        <f t="shared" si="3"/>
        <v>0</v>
      </c>
      <c r="M19" s="48">
        <f t="shared" si="3"/>
        <v>0</v>
      </c>
      <c r="N19" s="45">
        <f t="shared" si="3"/>
        <v>31121.58</v>
      </c>
    </row>
    <row r="20" spans="1:14" s="2" customFormat="1" ht="14.25" customHeight="1">
      <c r="A20" s="49"/>
      <c r="B20" s="49"/>
      <c r="C20" s="50" t="s">
        <v>200</v>
      </c>
      <c r="D20" s="51">
        <f aca="true" t="shared" si="4" ref="D20:M20">D19+D10</f>
        <v>512849</v>
      </c>
      <c r="E20" s="73">
        <f t="shared" si="4"/>
        <v>42408.91</v>
      </c>
      <c r="F20" s="73">
        <f t="shared" si="4"/>
        <v>0</v>
      </c>
      <c r="G20" s="73">
        <f t="shared" si="4"/>
        <v>0</v>
      </c>
      <c r="H20" s="73">
        <f t="shared" si="4"/>
        <v>0</v>
      </c>
      <c r="I20" s="74">
        <f t="shared" si="4"/>
        <v>294.55</v>
      </c>
      <c r="J20" s="52">
        <f t="shared" si="4"/>
        <v>511750</v>
      </c>
      <c r="K20" s="52">
        <f t="shared" si="4"/>
        <v>0</v>
      </c>
      <c r="L20" s="52">
        <f t="shared" si="4"/>
        <v>0</v>
      </c>
      <c r="M20" s="52">
        <f t="shared" si="4"/>
        <v>12680.88</v>
      </c>
      <c r="N20" s="53">
        <f>SUM(D20:I20)-SUM(J20:M20)</f>
        <v>31121.579999999958</v>
      </c>
    </row>
    <row r="21" spans="1:14" s="101" customFormat="1" ht="14.25">
      <c r="A21" s="1"/>
      <c r="B21" s="2"/>
      <c r="C21" s="2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</row>
    <row r="22" spans="1:10" s="102" customFormat="1" ht="18.75">
      <c r="A22" s="103" t="s">
        <v>201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s="102" customFormat="1" ht="19.5">
      <c r="A23" s="103" t="s">
        <v>195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4" s="5" customFormat="1" ht="15.75" customHeight="1">
      <c r="A24" s="6"/>
      <c r="B24" s="7" t="s">
        <v>2</v>
      </c>
      <c r="C24" s="7" t="s">
        <v>3</v>
      </c>
      <c r="D24" s="8" t="s">
        <v>4</v>
      </c>
      <c r="E24" s="9"/>
      <c r="F24" s="9"/>
      <c r="G24" s="9"/>
      <c r="H24" s="9"/>
      <c r="I24" s="10"/>
      <c r="J24" s="8" t="s">
        <v>5</v>
      </c>
      <c r="K24" s="9"/>
      <c r="L24" s="9"/>
      <c r="M24" s="11"/>
      <c r="N24" s="12" t="s">
        <v>6</v>
      </c>
    </row>
    <row r="25" spans="1:14" s="5" customFormat="1" ht="15">
      <c r="A25" s="13"/>
      <c r="B25" s="14"/>
      <c r="C25" s="54"/>
      <c r="D25" s="15" t="s">
        <v>7</v>
      </c>
      <c r="E25" s="16" t="s">
        <v>8</v>
      </c>
      <c r="F25" s="16" t="s">
        <v>9</v>
      </c>
      <c r="G25" s="16" t="s">
        <v>10</v>
      </c>
      <c r="H25" s="16" t="s">
        <v>11</v>
      </c>
      <c r="I25" s="17" t="s">
        <v>12</v>
      </c>
      <c r="J25" s="15" t="s">
        <v>13</v>
      </c>
      <c r="K25" s="16" t="s">
        <v>14</v>
      </c>
      <c r="L25" s="16" t="s">
        <v>15</v>
      </c>
      <c r="M25" s="18" t="s">
        <v>16</v>
      </c>
      <c r="N25" s="19"/>
    </row>
    <row r="26" spans="1:14" s="2" customFormat="1" ht="14.25" customHeight="1">
      <c r="A26" s="20"/>
      <c r="B26" s="58"/>
      <c r="C26" s="34" t="s">
        <v>24</v>
      </c>
      <c r="D26" s="59"/>
      <c r="E26" s="24"/>
      <c r="F26" s="24"/>
      <c r="G26" s="24"/>
      <c r="H26" s="24"/>
      <c r="I26" s="25"/>
      <c r="J26" s="23"/>
      <c r="K26" s="24"/>
      <c r="L26" s="24"/>
      <c r="M26" s="25"/>
      <c r="N26" s="26">
        <f>N20</f>
        <v>31121.579999999958</v>
      </c>
    </row>
    <row r="27" spans="1:14" s="2" customFormat="1" ht="14.25" customHeight="1">
      <c r="A27" s="27">
        <v>1</v>
      </c>
      <c r="B27" s="62" t="s">
        <v>29</v>
      </c>
      <c r="C27" s="75" t="s">
        <v>183</v>
      </c>
      <c r="D27" s="64"/>
      <c r="E27" s="31"/>
      <c r="F27" s="31"/>
      <c r="G27" s="31"/>
      <c r="H27" s="31"/>
      <c r="I27" s="32"/>
      <c r="J27" s="30">
        <v>1000</v>
      </c>
      <c r="K27" s="31"/>
      <c r="L27" s="31"/>
      <c r="M27" s="32"/>
      <c r="N27" s="33">
        <f>N26+SUM(D27:I27)-SUM(J27:M27)</f>
        <v>30121.58</v>
      </c>
    </row>
    <row r="28" spans="1:14" s="2" customFormat="1" ht="14.25" customHeight="1">
      <c r="A28" s="27">
        <v>2</v>
      </c>
      <c r="B28" s="92" t="s">
        <v>29</v>
      </c>
      <c r="C28" s="75" t="s">
        <v>147</v>
      </c>
      <c r="D28" s="59"/>
      <c r="E28" s="24"/>
      <c r="F28" s="24"/>
      <c r="G28" s="24"/>
      <c r="H28" s="24"/>
      <c r="I28" s="25"/>
      <c r="J28" s="23"/>
      <c r="K28" s="24"/>
      <c r="L28" s="24"/>
      <c r="M28" s="25">
        <v>1</v>
      </c>
      <c r="N28" s="33">
        <f aca="true" t="shared" si="5" ref="N28:N49">N27+SUM(D28:I28)-SUM(J28:M28)</f>
        <v>30120.58</v>
      </c>
    </row>
    <row r="29" spans="1:14" s="2" customFormat="1" ht="14.25" customHeight="1">
      <c r="A29" s="27">
        <v>3</v>
      </c>
      <c r="B29" s="92" t="s">
        <v>29</v>
      </c>
      <c r="C29" s="75" t="s">
        <v>185</v>
      </c>
      <c r="D29" s="59"/>
      <c r="E29" s="24"/>
      <c r="F29" s="24"/>
      <c r="G29" s="24"/>
      <c r="H29" s="24"/>
      <c r="I29" s="25"/>
      <c r="J29" s="23">
        <v>1000</v>
      </c>
      <c r="K29" s="24"/>
      <c r="L29" s="24"/>
      <c r="M29" s="25"/>
      <c r="N29" s="33">
        <f t="shared" si="5"/>
        <v>29120.58</v>
      </c>
    </row>
    <row r="30" spans="1:14" s="2" customFormat="1" ht="14.25" customHeight="1">
      <c r="A30" s="27">
        <v>4</v>
      </c>
      <c r="B30" s="92" t="s">
        <v>29</v>
      </c>
      <c r="C30" s="75" t="s">
        <v>147</v>
      </c>
      <c r="D30" s="59"/>
      <c r="E30" s="24"/>
      <c r="F30" s="24"/>
      <c r="G30" s="24"/>
      <c r="H30" s="24"/>
      <c r="I30" s="25"/>
      <c r="J30" s="23"/>
      <c r="K30" s="24"/>
      <c r="L30" s="24"/>
      <c r="M30" s="25">
        <v>1</v>
      </c>
      <c r="N30" s="33">
        <f t="shared" si="5"/>
        <v>29119.58</v>
      </c>
    </row>
    <row r="31" spans="1:14" s="2" customFormat="1" ht="14.25" customHeight="1">
      <c r="A31" s="27">
        <v>5</v>
      </c>
      <c r="B31" s="92" t="s">
        <v>29</v>
      </c>
      <c r="C31" s="75" t="s">
        <v>202</v>
      </c>
      <c r="D31" s="59"/>
      <c r="E31" s="24"/>
      <c r="F31" s="24"/>
      <c r="G31" s="24"/>
      <c r="H31" s="24"/>
      <c r="I31" s="25"/>
      <c r="J31" s="23">
        <v>1000</v>
      </c>
      <c r="K31" s="24"/>
      <c r="L31" s="24"/>
      <c r="M31" s="25"/>
      <c r="N31" s="33">
        <f t="shared" si="5"/>
        <v>28119.58</v>
      </c>
    </row>
    <row r="32" spans="1:14" s="2" customFormat="1" ht="14.25" customHeight="1">
      <c r="A32" s="27">
        <v>6</v>
      </c>
      <c r="B32" s="92" t="s">
        <v>29</v>
      </c>
      <c r="C32" s="75" t="s">
        <v>147</v>
      </c>
      <c r="D32" s="59"/>
      <c r="E32" s="24"/>
      <c r="F32" s="24"/>
      <c r="G32" s="24"/>
      <c r="H32" s="24"/>
      <c r="I32" s="25"/>
      <c r="J32" s="23"/>
      <c r="K32" s="24"/>
      <c r="L32" s="24"/>
      <c r="M32" s="25">
        <v>1</v>
      </c>
      <c r="N32" s="33">
        <f t="shared" si="5"/>
        <v>28118.58</v>
      </c>
    </row>
    <row r="33" spans="1:14" s="2" customFormat="1" ht="14.25" customHeight="1">
      <c r="A33" s="27">
        <v>7</v>
      </c>
      <c r="B33" s="92" t="s">
        <v>50</v>
      </c>
      <c r="C33" s="75" t="s">
        <v>203</v>
      </c>
      <c r="D33" s="59">
        <v>1000</v>
      </c>
      <c r="E33" s="24"/>
      <c r="F33" s="24"/>
      <c r="G33" s="24"/>
      <c r="H33" s="24"/>
      <c r="I33" s="25"/>
      <c r="J33" s="23"/>
      <c r="K33" s="24"/>
      <c r="L33" s="24"/>
      <c r="M33" s="25"/>
      <c r="N33" s="33">
        <f t="shared" si="5"/>
        <v>29118.58</v>
      </c>
    </row>
    <row r="34" spans="1:14" s="2" customFormat="1" ht="14.25" customHeight="1">
      <c r="A34" s="27">
        <v>8</v>
      </c>
      <c r="B34" s="92" t="s">
        <v>50</v>
      </c>
      <c r="C34" s="75" t="s">
        <v>204</v>
      </c>
      <c r="D34" s="59">
        <v>2200</v>
      </c>
      <c r="E34" s="24"/>
      <c r="F34" s="24"/>
      <c r="G34" s="24"/>
      <c r="H34" s="24"/>
      <c r="I34" s="25"/>
      <c r="J34" s="23"/>
      <c r="K34" s="24"/>
      <c r="L34" s="24"/>
      <c r="M34" s="25"/>
      <c r="N34" s="33">
        <f t="shared" si="5"/>
        <v>31318.58</v>
      </c>
    </row>
    <row r="35" spans="1:14" s="2" customFormat="1" ht="14.25" customHeight="1">
      <c r="A35" s="27">
        <v>9</v>
      </c>
      <c r="B35" s="92" t="s">
        <v>50</v>
      </c>
      <c r="C35" s="75" t="s">
        <v>117</v>
      </c>
      <c r="D35" s="59"/>
      <c r="E35" s="24"/>
      <c r="F35" s="24"/>
      <c r="G35" s="24"/>
      <c r="H35" s="24"/>
      <c r="I35" s="25"/>
      <c r="J35" s="23">
        <v>2000</v>
      </c>
      <c r="K35" s="24"/>
      <c r="L35" s="24"/>
      <c r="M35" s="25"/>
      <c r="N35" s="33">
        <f t="shared" si="5"/>
        <v>29318.58</v>
      </c>
    </row>
    <row r="36" spans="1:14" s="2" customFormat="1" ht="14.25" customHeight="1">
      <c r="A36" s="27">
        <v>10</v>
      </c>
      <c r="B36" s="92" t="s">
        <v>50</v>
      </c>
      <c r="C36" s="75" t="s">
        <v>147</v>
      </c>
      <c r="D36" s="59"/>
      <c r="E36" s="24"/>
      <c r="F36" s="24"/>
      <c r="G36" s="24"/>
      <c r="H36" s="24"/>
      <c r="I36" s="25"/>
      <c r="J36" s="23"/>
      <c r="K36" s="24"/>
      <c r="L36" s="24"/>
      <c r="M36" s="25">
        <v>2</v>
      </c>
      <c r="N36" s="33">
        <f t="shared" si="5"/>
        <v>29316.58</v>
      </c>
    </row>
    <row r="37" spans="1:14" s="2" customFormat="1" ht="14.25" customHeight="1">
      <c r="A37" s="27">
        <v>11</v>
      </c>
      <c r="B37" s="92" t="s">
        <v>50</v>
      </c>
      <c r="C37" s="75" t="s">
        <v>205</v>
      </c>
      <c r="D37" s="59"/>
      <c r="E37" s="24"/>
      <c r="F37" s="24"/>
      <c r="G37" s="24"/>
      <c r="H37" s="24"/>
      <c r="I37" s="25"/>
      <c r="J37" s="23">
        <v>1000</v>
      </c>
      <c r="K37" s="24"/>
      <c r="L37" s="24"/>
      <c r="M37" s="25"/>
      <c r="N37" s="33">
        <f t="shared" si="5"/>
        <v>28316.58</v>
      </c>
    </row>
    <row r="38" spans="1:14" s="2" customFormat="1" ht="14.25" customHeight="1">
      <c r="A38" s="27">
        <v>12</v>
      </c>
      <c r="B38" s="92" t="s">
        <v>50</v>
      </c>
      <c r="C38" s="75" t="s">
        <v>206</v>
      </c>
      <c r="D38" s="59"/>
      <c r="E38" s="24"/>
      <c r="F38" s="24"/>
      <c r="G38" s="24"/>
      <c r="H38" s="24"/>
      <c r="I38" s="25"/>
      <c r="J38" s="23">
        <v>1000</v>
      </c>
      <c r="K38" s="24"/>
      <c r="L38" s="24"/>
      <c r="M38" s="25"/>
      <c r="N38" s="33">
        <f t="shared" si="5"/>
        <v>27316.58</v>
      </c>
    </row>
    <row r="39" spans="1:14" s="2" customFormat="1" ht="14.25" customHeight="1">
      <c r="A39" s="27">
        <v>13</v>
      </c>
      <c r="B39" s="92" t="s">
        <v>50</v>
      </c>
      <c r="C39" s="75" t="s">
        <v>207</v>
      </c>
      <c r="D39" s="59"/>
      <c r="E39" s="24"/>
      <c r="F39" s="24"/>
      <c r="G39" s="24"/>
      <c r="H39" s="24"/>
      <c r="I39" s="25"/>
      <c r="J39" s="23">
        <v>1000</v>
      </c>
      <c r="K39" s="24"/>
      <c r="L39" s="24"/>
      <c r="M39" s="25"/>
      <c r="N39" s="33">
        <f t="shared" si="5"/>
        <v>26316.58</v>
      </c>
    </row>
    <row r="40" spans="1:14" s="2" customFormat="1" ht="14.25" customHeight="1">
      <c r="A40" s="27">
        <v>14</v>
      </c>
      <c r="B40" s="92" t="s">
        <v>50</v>
      </c>
      <c r="C40" s="75" t="s">
        <v>208</v>
      </c>
      <c r="D40" s="59"/>
      <c r="E40" s="24"/>
      <c r="F40" s="24"/>
      <c r="G40" s="24"/>
      <c r="H40" s="24"/>
      <c r="I40" s="25"/>
      <c r="J40" s="23">
        <v>1000</v>
      </c>
      <c r="K40" s="24"/>
      <c r="L40" s="24"/>
      <c r="M40" s="25"/>
      <c r="N40" s="33">
        <f t="shared" si="5"/>
        <v>25316.58</v>
      </c>
    </row>
    <row r="41" spans="1:14" s="2" customFormat="1" ht="14.25" customHeight="1">
      <c r="A41" s="27">
        <v>15</v>
      </c>
      <c r="B41" s="92" t="s">
        <v>50</v>
      </c>
      <c r="C41" s="75" t="s">
        <v>209</v>
      </c>
      <c r="D41" s="59"/>
      <c r="E41" s="24"/>
      <c r="F41" s="24"/>
      <c r="G41" s="24"/>
      <c r="H41" s="24"/>
      <c r="I41" s="25"/>
      <c r="J41" s="23">
        <v>1000</v>
      </c>
      <c r="K41" s="24"/>
      <c r="L41" s="24"/>
      <c r="M41" s="25"/>
      <c r="N41" s="33">
        <f t="shared" si="5"/>
        <v>24316.58</v>
      </c>
    </row>
    <row r="42" spans="1:14" s="2" customFormat="1" ht="14.25" customHeight="1">
      <c r="A42" s="27">
        <v>16</v>
      </c>
      <c r="B42" s="92" t="s">
        <v>50</v>
      </c>
      <c r="C42" s="75" t="s">
        <v>210</v>
      </c>
      <c r="D42" s="59"/>
      <c r="E42" s="24"/>
      <c r="F42" s="24"/>
      <c r="G42" s="24"/>
      <c r="H42" s="24"/>
      <c r="I42" s="25"/>
      <c r="J42" s="23">
        <v>1000</v>
      </c>
      <c r="K42" s="24"/>
      <c r="L42" s="24"/>
      <c r="M42" s="25"/>
      <c r="N42" s="33">
        <f t="shared" si="5"/>
        <v>23316.58</v>
      </c>
    </row>
    <row r="43" spans="1:14" s="2" customFormat="1" ht="14.25" customHeight="1">
      <c r="A43" s="27">
        <v>17</v>
      </c>
      <c r="B43" s="92" t="s">
        <v>50</v>
      </c>
      <c r="C43" s="75" t="s">
        <v>211</v>
      </c>
      <c r="D43" s="59"/>
      <c r="E43" s="24"/>
      <c r="F43" s="24"/>
      <c r="G43" s="24"/>
      <c r="H43" s="24"/>
      <c r="I43" s="25"/>
      <c r="J43" s="23">
        <v>1000</v>
      </c>
      <c r="K43" s="24"/>
      <c r="L43" s="24"/>
      <c r="M43" s="25"/>
      <c r="N43" s="33">
        <f t="shared" si="5"/>
        <v>22316.58</v>
      </c>
    </row>
    <row r="44" spans="1:14" s="2" customFormat="1" ht="14.25" customHeight="1">
      <c r="A44" s="27">
        <v>18</v>
      </c>
      <c r="B44" s="92" t="s">
        <v>50</v>
      </c>
      <c r="C44" s="75" t="s">
        <v>212</v>
      </c>
      <c r="D44" s="59"/>
      <c r="E44" s="24"/>
      <c r="F44" s="24"/>
      <c r="G44" s="24"/>
      <c r="H44" s="24"/>
      <c r="I44" s="25"/>
      <c r="J44" s="23">
        <v>1000</v>
      </c>
      <c r="K44" s="24"/>
      <c r="L44" s="24"/>
      <c r="M44" s="25"/>
      <c r="N44" s="33">
        <f t="shared" si="5"/>
        <v>21316.58</v>
      </c>
    </row>
    <row r="45" spans="1:14" s="2" customFormat="1" ht="14.25" customHeight="1">
      <c r="A45" s="27">
        <v>19</v>
      </c>
      <c r="B45" s="92" t="s">
        <v>50</v>
      </c>
      <c r="C45" s="75" t="s">
        <v>213</v>
      </c>
      <c r="D45" s="59"/>
      <c r="E45" s="24"/>
      <c r="F45" s="24"/>
      <c r="G45" s="24"/>
      <c r="H45" s="24"/>
      <c r="I45" s="25"/>
      <c r="J45" s="23">
        <v>1000</v>
      </c>
      <c r="K45" s="24"/>
      <c r="L45" s="24"/>
      <c r="M45" s="25"/>
      <c r="N45" s="33">
        <f t="shared" si="5"/>
        <v>20316.58</v>
      </c>
    </row>
    <row r="46" spans="1:14" s="2" customFormat="1" ht="14.25" customHeight="1">
      <c r="A46" s="27">
        <v>20</v>
      </c>
      <c r="B46" s="92" t="s">
        <v>50</v>
      </c>
      <c r="C46" s="75" t="s">
        <v>214</v>
      </c>
      <c r="D46" s="59"/>
      <c r="E46" s="24"/>
      <c r="F46" s="24"/>
      <c r="G46" s="24"/>
      <c r="H46" s="24"/>
      <c r="I46" s="25"/>
      <c r="J46" s="23">
        <v>1000</v>
      </c>
      <c r="K46" s="24"/>
      <c r="L46" s="24"/>
      <c r="M46" s="25"/>
      <c r="N46" s="33">
        <f t="shared" si="5"/>
        <v>19316.58</v>
      </c>
    </row>
    <row r="47" spans="1:14" s="2" customFormat="1" ht="14.25" customHeight="1">
      <c r="A47" s="27">
        <v>21</v>
      </c>
      <c r="B47" s="92" t="s">
        <v>50</v>
      </c>
      <c r="C47" s="75" t="s">
        <v>215</v>
      </c>
      <c r="D47" s="59"/>
      <c r="E47" s="24"/>
      <c r="F47" s="24"/>
      <c r="G47" s="24"/>
      <c r="H47" s="24"/>
      <c r="I47" s="25"/>
      <c r="J47" s="23">
        <v>2000</v>
      </c>
      <c r="K47" s="24"/>
      <c r="L47" s="24"/>
      <c r="M47" s="25"/>
      <c r="N47" s="33">
        <f t="shared" si="5"/>
        <v>17316.58</v>
      </c>
    </row>
    <row r="48" spans="1:14" s="2" customFormat="1" ht="14.25" customHeight="1">
      <c r="A48" s="27">
        <v>22</v>
      </c>
      <c r="B48" s="92" t="s">
        <v>50</v>
      </c>
      <c r="C48" s="75" t="s">
        <v>216</v>
      </c>
      <c r="D48" s="59"/>
      <c r="E48" s="24"/>
      <c r="F48" s="24"/>
      <c r="G48" s="24"/>
      <c r="H48" s="24"/>
      <c r="I48" s="25"/>
      <c r="J48" s="23"/>
      <c r="K48" s="24"/>
      <c r="L48" s="24"/>
      <c r="M48" s="25">
        <v>144</v>
      </c>
      <c r="N48" s="33">
        <f t="shared" si="5"/>
        <v>17172.58</v>
      </c>
    </row>
    <row r="49" spans="1:14" s="2" customFormat="1" ht="14.25" customHeight="1">
      <c r="A49" s="27">
        <v>23</v>
      </c>
      <c r="B49" s="92" t="s">
        <v>50</v>
      </c>
      <c r="C49" s="76" t="s">
        <v>217</v>
      </c>
      <c r="D49" s="59"/>
      <c r="E49" s="24"/>
      <c r="F49" s="24"/>
      <c r="G49" s="24"/>
      <c r="H49" s="24"/>
      <c r="I49" s="25"/>
      <c r="J49" s="23"/>
      <c r="K49" s="24"/>
      <c r="L49" s="24"/>
      <c r="M49" s="25">
        <v>162</v>
      </c>
      <c r="N49" s="33">
        <f t="shared" si="5"/>
        <v>17010.58</v>
      </c>
    </row>
    <row r="50" spans="1:14" s="2" customFormat="1" ht="14.25" customHeight="1">
      <c r="A50" s="34"/>
      <c r="B50" s="35"/>
      <c r="C50" s="67" t="s">
        <v>20</v>
      </c>
      <c r="D50" s="37">
        <f aca="true" t="shared" si="6" ref="D50:M50">SUM(D27:D49)</f>
        <v>3200</v>
      </c>
      <c r="E50" s="38">
        <f t="shared" si="6"/>
        <v>0</v>
      </c>
      <c r="F50" s="38">
        <f t="shared" si="6"/>
        <v>0</v>
      </c>
      <c r="G50" s="38">
        <f t="shared" si="6"/>
        <v>0</v>
      </c>
      <c r="H50" s="38">
        <f t="shared" si="6"/>
        <v>0</v>
      </c>
      <c r="I50" s="38">
        <f t="shared" si="6"/>
        <v>0</v>
      </c>
      <c r="J50" s="37">
        <f t="shared" si="6"/>
        <v>17000</v>
      </c>
      <c r="K50" s="38">
        <f t="shared" si="6"/>
        <v>0</v>
      </c>
      <c r="L50" s="38">
        <f t="shared" si="6"/>
        <v>0</v>
      </c>
      <c r="M50" s="39">
        <f t="shared" si="6"/>
        <v>311</v>
      </c>
      <c r="N50" s="40">
        <f>N26+SUM(D50:I50)-SUM(J50:M50)</f>
        <v>17010.58</v>
      </c>
    </row>
    <row r="51" spans="1:14" s="2" customFormat="1" ht="14.25" customHeight="1">
      <c r="A51" s="41"/>
      <c r="B51" s="41"/>
      <c r="C51" s="42" t="s">
        <v>72</v>
      </c>
      <c r="D51" s="43">
        <f aca="true" t="shared" si="7" ref="D51:N51">D50</f>
        <v>3200</v>
      </c>
      <c r="E51" s="44">
        <f t="shared" si="7"/>
        <v>0</v>
      </c>
      <c r="F51" s="44">
        <f t="shared" si="7"/>
        <v>0</v>
      </c>
      <c r="G51" s="44">
        <f t="shared" si="7"/>
        <v>0</v>
      </c>
      <c r="H51" s="44">
        <f t="shared" si="7"/>
        <v>0</v>
      </c>
      <c r="I51" s="45">
        <f t="shared" si="7"/>
        <v>0</v>
      </c>
      <c r="J51" s="43">
        <f t="shared" si="7"/>
        <v>17000</v>
      </c>
      <c r="K51" s="44">
        <f t="shared" si="7"/>
        <v>0</v>
      </c>
      <c r="L51" s="44">
        <f t="shared" si="7"/>
        <v>0</v>
      </c>
      <c r="M51" s="45">
        <f t="shared" si="7"/>
        <v>311</v>
      </c>
      <c r="N51" s="45">
        <f t="shared" si="7"/>
        <v>17010.58</v>
      </c>
    </row>
    <row r="52" spans="1:14" s="2" customFormat="1" ht="14.25" customHeight="1">
      <c r="A52" s="49"/>
      <c r="B52" s="49"/>
      <c r="C52" s="50" t="s">
        <v>218</v>
      </c>
      <c r="D52" s="51">
        <f aca="true" t="shared" si="8" ref="D52:M52">D51+D20</f>
        <v>516049</v>
      </c>
      <c r="E52" s="73">
        <f t="shared" si="8"/>
        <v>42408.91</v>
      </c>
      <c r="F52" s="73">
        <f t="shared" si="8"/>
        <v>0</v>
      </c>
      <c r="G52" s="73">
        <f t="shared" si="8"/>
        <v>0</v>
      </c>
      <c r="H52" s="73">
        <f t="shared" si="8"/>
        <v>0</v>
      </c>
      <c r="I52" s="74">
        <f t="shared" si="8"/>
        <v>294.55</v>
      </c>
      <c r="J52" s="51">
        <f t="shared" si="8"/>
        <v>528750</v>
      </c>
      <c r="K52" s="73">
        <f t="shared" si="8"/>
        <v>0</v>
      </c>
      <c r="L52" s="73">
        <f t="shared" si="8"/>
        <v>0</v>
      </c>
      <c r="M52" s="74">
        <f t="shared" si="8"/>
        <v>12991.88</v>
      </c>
      <c r="N52" s="53">
        <f>SUM(D52:I52)-SUM(J52:M52)</f>
        <v>17010.579999999958</v>
      </c>
    </row>
    <row r="53" spans="1:14" s="101" customFormat="1" ht="14.25">
      <c r="A53" s="1"/>
      <c r="B53" s="2"/>
      <c r="C53" s="2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</row>
    <row r="54" spans="1:10" s="102" customFormat="1" ht="18.75">
      <c r="A54" s="103" t="s">
        <v>154</v>
      </c>
      <c r="B54" s="103"/>
      <c r="C54" s="103"/>
      <c r="D54" s="103"/>
      <c r="E54" s="103"/>
      <c r="F54" s="103"/>
      <c r="G54" s="103"/>
      <c r="H54" s="103"/>
      <c r="I54" s="103"/>
      <c r="J54" s="103"/>
    </row>
    <row r="55" spans="1:10" s="102" customFormat="1" ht="19.5">
      <c r="A55" s="103" t="s">
        <v>195</v>
      </c>
      <c r="B55" s="103"/>
      <c r="C55" s="103"/>
      <c r="D55" s="103"/>
      <c r="E55" s="103"/>
      <c r="F55" s="103"/>
      <c r="G55" s="103"/>
      <c r="H55" s="103"/>
      <c r="I55" s="103"/>
      <c r="J55" s="103"/>
    </row>
    <row r="56" spans="1:14" s="5" customFormat="1" ht="15.75" customHeight="1">
      <c r="A56" s="6"/>
      <c r="B56" s="7" t="s">
        <v>2</v>
      </c>
      <c r="C56" s="7" t="s">
        <v>3</v>
      </c>
      <c r="D56" s="8" t="s">
        <v>4</v>
      </c>
      <c r="E56" s="9"/>
      <c r="F56" s="9"/>
      <c r="G56" s="9"/>
      <c r="H56" s="9"/>
      <c r="I56" s="10"/>
      <c r="J56" s="8" t="s">
        <v>5</v>
      </c>
      <c r="K56" s="9"/>
      <c r="L56" s="9"/>
      <c r="M56" s="11"/>
      <c r="N56" s="12" t="s">
        <v>6</v>
      </c>
    </row>
    <row r="57" spans="1:14" s="5" customFormat="1" ht="15">
      <c r="A57" s="13"/>
      <c r="B57" s="14"/>
      <c r="C57" s="14"/>
      <c r="D57" s="15" t="s">
        <v>7</v>
      </c>
      <c r="E57" s="16" t="s">
        <v>8</v>
      </c>
      <c r="F57" s="16" t="s">
        <v>9</v>
      </c>
      <c r="G57" s="16" t="s">
        <v>10</v>
      </c>
      <c r="H57" s="16" t="s">
        <v>11</v>
      </c>
      <c r="I57" s="17" t="s">
        <v>12</v>
      </c>
      <c r="J57" s="15" t="s">
        <v>13</v>
      </c>
      <c r="K57" s="16" t="s">
        <v>14</v>
      </c>
      <c r="L57" s="16" t="s">
        <v>15</v>
      </c>
      <c r="M57" s="18" t="s">
        <v>16</v>
      </c>
      <c r="N57" s="19"/>
    </row>
    <row r="58" spans="1:14" s="2" customFormat="1" ht="14.25" customHeight="1">
      <c r="A58" s="20"/>
      <c r="B58" s="21"/>
      <c r="C58" s="34" t="s">
        <v>24</v>
      </c>
      <c r="D58" s="23"/>
      <c r="E58" s="24"/>
      <c r="F58" s="24"/>
      <c r="G58" s="24"/>
      <c r="H58" s="24"/>
      <c r="I58" s="25"/>
      <c r="J58" s="23"/>
      <c r="K58" s="24"/>
      <c r="L58" s="24"/>
      <c r="M58" s="25"/>
      <c r="N58" s="26">
        <f>N51</f>
        <v>17010.58</v>
      </c>
    </row>
    <row r="59" spans="1:14" s="2" customFormat="1" ht="14.25" customHeight="1">
      <c r="A59" s="27">
        <v>1</v>
      </c>
      <c r="B59" s="28"/>
      <c r="C59" s="29" t="s">
        <v>143</v>
      </c>
      <c r="D59" s="30"/>
      <c r="E59" s="31"/>
      <c r="F59" s="31"/>
      <c r="G59" s="31"/>
      <c r="H59" s="31"/>
      <c r="I59" s="32"/>
      <c r="J59" s="30"/>
      <c r="K59" s="31"/>
      <c r="L59" s="31"/>
      <c r="M59" s="32"/>
      <c r="N59" s="33">
        <f>N58+SUM(D59:I59)-SUM(J59:M59)</f>
        <v>17010.58</v>
      </c>
    </row>
    <row r="60" spans="1:14" s="2" customFormat="1" ht="14.25" customHeight="1">
      <c r="A60" s="34"/>
      <c r="B60" s="35"/>
      <c r="C60" s="36" t="s">
        <v>20</v>
      </c>
      <c r="D60" s="37">
        <f aca="true" t="shared" si="9" ref="D60:M60">SUM(D59:D59)</f>
        <v>0</v>
      </c>
      <c r="E60" s="38">
        <f t="shared" si="9"/>
        <v>0</v>
      </c>
      <c r="F60" s="38">
        <f t="shared" si="9"/>
        <v>0</v>
      </c>
      <c r="G60" s="38">
        <f t="shared" si="9"/>
        <v>0</v>
      </c>
      <c r="H60" s="38">
        <f t="shared" si="9"/>
        <v>0</v>
      </c>
      <c r="I60" s="39">
        <f t="shared" si="9"/>
        <v>0</v>
      </c>
      <c r="J60" s="37">
        <f t="shared" si="9"/>
        <v>0</v>
      </c>
      <c r="K60" s="38">
        <f t="shared" si="9"/>
        <v>0</v>
      </c>
      <c r="L60" s="38">
        <f t="shared" si="9"/>
        <v>0</v>
      </c>
      <c r="M60" s="39">
        <f t="shared" si="9"/>
        <v>0</v>
      </c>
      <c r="N60" s="40">
        <f>N58+SUM(D60:I60)-SUM(J60:M60)</f>
        <v>17010.58</v>
      </c>
    </row>
    <row r="61" spans="1:14" s="2" customFormat="1" ht="14.25" customHeight="1">
      <c r="A61" s="41"/>
      <c r="B61" s="41"/>
      <c r="C61" s="42" t="s">
        <v>76</v>
      </c>
      <c r="D61" s="43">
        <f aca="true" t="shared" si="10" ref="D61:N61">D60</f>
        <v>0</v>
      </c>
      <c r="E61" s="44">
        <f t="shared" si="10"/>
        <v>0</v>
      </c>
      <c r="F61" s="44">
        <f t="shared" si="10"/>
        <v>0</v>
      </c>
      <c r="G61" s="44">
        <f t="shared" si="10"/>
        <v>0</v>
      </c>
      <c r="H61" s="44">
        <f t="shared" si="10"/>
        <v>0</v>
      </c>
      <c r="I61" s="45">
        <f t="shared" si="10"/>
        <v>0</v>
      </c>
      <c r="J61" s="43">
        <f t="shared" si="10"/>
        <v>0</v>
      </c>
      <c r="K61" s="44">
        <f t="shared" si="10"/>
        <v>0</v>
      </c>
      <c r="L61" s="44">
        <f t="shared" si="10"/>
        <v>0</v>
      </c>
      <c r="M61" s="45">
        <f t="shared" si="10"/>
        <v>0</v>
      </c>
      <c r="N61" s="45">
        <f t="shared" si="10"/>
        <v>17010.58</v>
      </c>
    </row>
    <row r="62" spans="1:14" s="2" customFormat="1" ht="14.25" customHeight="1">
      <c r="A62" s="49"/>
      <c r="B62" s="49"/>
      <c r="C62" s="50" t="s">
        <v>219</v>
      </c>
      <c r="D62" s="51">
        <f aca="true" t="shared" si="11" ref="D62:M62">D61+D52</f>
        <v>516049</v>
      </c>
      <c r="E62" s="73">
        <f t="shared" si="11"/>
        <v>42408.91</v>
      </c>
      <c r="F62" s="73">
        <f t="shared" si="11"/>
        <v>0</v>
      </c>
      <c r="G62" s="73">
        <f t="shared" si="11"/>
        <v>0</v>
      </c>
      <c r="H62" s="73">
        <f t="shared" si="11"/>
        <v>0</v>
      </c>
      <c r="I62" s="74">
        <f t="shared" si="11"/>
        <v>294.55</v>
      </c>
      <c r="J62" s="51">
        <f t="shared" si="11"/>
        <v>528750</v>
      </c>
      <c r="K62" s="73">
        <f t="shared" si="11"/>
        <v>0</v>
      </c>
      <c r="L62" s="73">
        <f t="shared" si="11"/>
        <v>0</v>
      </c>
      <c r="M62" s="74">
        <f t="shared" si="11"/>
        <v>12991.88</v>
      </c>
      <c r="N62" s="53">
        <f>SUM(D62:I62)-SUM(J62:M62)</f>
        <v>17010.579999999958</v>
      </c>
    </row>
    <row r="63" spans="1:14" s="101" customFormat="1" ht="14.25">
      <c r="A63" s="1"/>
      <c r="B63" s="2"/>
      <c r="C63" s="2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</row>
    <row r="64" spans="1:10" s="102" customFormat="1" ht="18.75">
      <c r="A64" s="103" t="s">
        <v>159</v>
      </c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0" s="102" customFormat="1" ht="19.5">
      <c r="A65" s="103" t="s">
        <v>195</v>
      </c>
      <c r="B65" s="103"/>
      <c r="C65" s="103"/>
      <c r="D65" s="103"/>
      <c r="E65" s="103"/>
      <c r="F65" s="103"/>
      <c r="G65" s="103"/>
      <c r="H65" s="103"/>
      <c r="I65" s="103"/>
      <c r="J65" s="103"/>
    </row>
    <row r="66" spans="1:14" s="5" customFormat="1" ht="15.75" customHeight="1">
      <c r="A66" s="6"/>
      <c r="B66" s="7" t="s">
        <v>2</v>
      </c>
      <c r="C66" s="7" t="s">
        <v>3</v>
      </c>
      <c r="D66" s="8" t="s">
        <v>4</v>
      </c>
      <c r="E66" s="9"/>
      <c r="F66" s="9"/>
      <c r="G66" s="9"/>
      <c r="H66" s="9"/>
      <c r="I66" s="10"/>
      <c r="J66" s="8" t="s">
        <v>5</v>
      </c>
      <c r="K66" s="9"/>
      <c r="L66" s="9"/>
      <c r="M66" s="11"/>
      <c r="N66" s="12" t="s">
        <v>6</v>
      </c>
    </row>
    <row r="67" spans="1:14" s="5" customFormat="1" ht="15">
      <c r="A67" s="13"/>
      <c r="B67" s="14"/>
      <c r="C67" s="14"/>
      <c r="D67" s="15" t="s">
        <v>7</v>
      </c>
      <c r="E67" s="16" t="s">
        <v>8</v>
      </c>
      <c r="F67" s="16" t="s">
        <v>9</v>
      </c>
      <c r="G67" s="16" t="s">
        <v>10</v>
      </c>
      <c r="H67" s="16" t="s">
        <v>11</v>
      </c>
      <c r="I67" s="17" t="s">
        <v>12</v>
      </c>
      <c r="J67" s="15" t="s">
        <v>13</v>
      </c>
      <c r="K67" s="16" t="s">
        <v>14</v>
      </c>
      <c r="L67" s="16" t="s">
        <v>15</v>
      </c>
      <c r="M67" s="18" t="s">
        <v>16</v>
      </c>
      <c r="N67" s="19"/>
    </row>
    <row r="68" spans="1:14" s="2" customFormat="1" ht="14.25" customHeight="1">
      <c r="A68" s="20"/>
      <c r="B68" s="21"/>
      <c r="C68" s="34" t="s">
        <v>24</v>
      </c>
      <c r="D68" s="23"/>
      <c r="E68" s="24"/>
      <c r="F68" s="24"/>
      <c r="G68" s="24"/>
      <c r="H68" s="24"/>
      <c r="I68" s="25"/>
      <c r="J68" s="23"/>
      <c r="K68" s="24"/>
      <c r="L68" s="24"/>
      <c r="M68" s="25"/>
      <c r="N68" s="26">
        <f>N62</f>
        <v>17010.579999999958</v>
      </c>
    </row>
    <row r="69" spans="1:14" s="2" customFormat="1" ht="14.25" customHeight="1">
      <c r="A69" s="27">
        <v>1</v>
      </c>
      <c r="B69" s="28"/>
      <c r="C69" s="29" t="s">
        <v>143</v>
      </c>
      <c r="D69" s="30"/>
      <c r="E69" s="31"/>
      <c r="F69" s="31"/>
      <c r="G69" s="31"/>
      <c r="H69" s="31"/>
      <c r="I69" s="32"/>
      <c r="J69" s="30"/>
      <c r="K69" s="31"/>
      <c r="L69" s="31"/>
      <c r="M69" s="32"/>
      <c r="N69" s="33">
        <f>N68+SUM(D69:I69)-SUM(J69:M69)</f>
        <v>17010.58</v>
      </c>
    </row>
    <row r="70" spans="1:14" s="2" customFormat="1" ht="14.25" customHeight="1">
      <c r="A70" s="34"/>
      <c r="B70" s="35"/>
      <c r="C70" s="36" t="s">
        <v>20</v>
      </c>
      <c r="D70" s="37">
        <f aca="true" t="shared" si="12" ref="D70:M70">SUM(D69:D69)</f>
        <v>0</v>
      </c>
      <c r="E70" s="38">
        <f t="shared" si="12"/>
        <v>0</v>
      </c>
      <c r="F70" s="38">
        <f t="shared" si="12"/>
        <v>0</v>
      </c>
      <c r="G70" s="38">
        <f t="shared" si="12"/>
        <v>0</v>
      </c>
      <c r="H70" s="38">
        <f t="shared" si="12"/>
        <v>0</v>
      </c>
      <c r="I70" s="39">
        <f t="shared" si="12"/>
        <v>0</v>
      </c>
      <c r="J70" s="37">
        <f t="shared" si="12"/>
        <v>0</v>
      </c>
      <c r="K70" s="38">
        <f t="shared" si="12"/>
        <v>0</v>
      </c>
      <c r="L70" s="38">
        <f t="shared" si="12"/>
        <v>0</v>
      </c>
      <c r="M70" s="39">
        <f t="shared" si="12"/>
        <v>0</v>
      </c>
      <c r="N70" s="40">
        <f>N68+SUM(D70:I70)-SUM(J70:M70)</f>
        <v>17010.58</v>
      </c>
    </row>
    <row r="71" spans="1:14" s="2" customFormat="1" ht="14.25" customHeight="1">
      <c r="A71" s="41"/>
      <c r="B71" s="41"/>
      <c r="C71" s="42" t="s">
        <v>80</v>
      </c>
      <c r="D71" s="43">
        <f aca="true" t="shared" si="13" ref="D71:N71">D70</f>
        <v>0</v>
      </c>
      <c r="E71" s="44">
        <f t="shared" si="13"/>
        <v>0</v>
      </c>
      <c r="F71" s="44">
        <f t="shared" si="13"/>
        <v>0</v>
      </c>
      <c r="G71" s="44">
        <f t="shared" si="13"/>
        <v>0</v>
      </c>
      <c r="H71" s="44">
        <f t="shared" si="13"/>
        <v>0</v>
      </c>
      <c r="I71" s="45">
        <f t="shared" si="13"/>
        <v>0</v>
      </c>
      <c r="J71" s="43">
        <f t="shared" si="13"/>
        <v>0</v>
      </c>
      <c r="K71" s="44">
        <f t="shared" si="13"/>
        <v>0</v>
      </c>
      <c r="L71" s="44">
        <f t="shared" si="13"/>
        <v>0</v>
      </c>
      <c r="M71" s="45">
        <f t="shared" si="13"/>
        <v>0</v>
      </c>
      <c r="N71" s="45">
        <f t="shared" si="13"/>
        <v>17010.58</v>
      </c>
    </row>
    <row r="72" spans="1:14" s="2" customFormat="1" ht="14.25" customHeight="1">
      <c r="A72" s="49"/>
      <c r="B72" s="49"/>
      <c r="C72" s="50" t="s">
        <v>220</v>
      </c>
      <c r="D72" s="51">
        <f aca="true" t="shared" si="14" ref="D72:M72">D71+D62</f>
        <v>516049</v>
      </c>
      <c r="E72" s="73">
        <f t="shared" si="14"/>
        <v>42408.91</v>
      </c>
      <c r="F72" s="73">
        <f t="shared" si="14"/>
        <v>0</v>
      </c>
      <c r="G72" s="73">
        <f t="shared" si="14"/>
        <v>0</v>
      </c>
      <c r="H72" s="73">
        <f t="shared" si="14"/>
        <v>0</v>
      </c>
      <c r="I72" s="79">
        <f t="shared" si="14"/>
        <v>294.55</v>
      </c>
      <c r="J72" s="51">
        <f t="shared" si="14"/>
        <v>528750</v>
      </c>
      <c r="K72" s="73">
        <f t="shared" si="14"/>
        <v>0</v>
      </c>
      <c r="L72" s="73">
        <f t="shared" si="14"/>
        <v>0</v>
      </c>
      <c r="M72" s="74">
        <f t="shared" si="14"/>
        <v>12991.88</v>
      </c>
      <c r="N72" s="53">
        <f>SUM(D72:I72)-SUM(J72:M72)</f>
        <v>17010.579999999958</v>
      </c>
    </row>
    <row r="73" spans="1:14" s="101" customFormat="1" ht="14.25">
      <c r="A73" s="1"/>
      <c r="B73" s="2"/>
      <c r="C73" s="2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</row>
    <row r="74" spans="1:14" s="101" customFormat="1" ht="18.75">
      <c r="A74" s="103" t="s">
        <v>160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2"/>
      <c r="L74" s="102"/>
      <c r="M74" s="102"/>
      <c r="N74" s="102"/>
    </row>
    <row r="75" spans="1:10" s="102" customFormat="1" ht="19.5">
      <c r="A75" s="103" t="s">
        <v>195</v>
      </c>
      <c r="B75" s="103"/>
      <c r="C75" s="103"/>
      <c r="D75" s="103"/>
      <c r="E75" s="103"/>
      <c r="F75" s="103"/>
      <c r="G75" s="103"/>
      <c r="H75" s="103"/>
      <c r="I75" s="103"/>
      <c r="J75" s="103"/>
    </row>
    <row r="76" spans="1:14" s="101" customFormat="1" ht="14.25">
      <c r="A76" s="6"/>
      <c r="B76" s="7" t="s">
        <v>2</v>
      </c>
      <c r="C76" s="7" t="s">
        <v>3</v>
      </c>
      <c r="D76" s="8" t="s">
        <v>4</v>
      </c>
      <c r="E76" s="9"/>
      <c r="F76" s="9"/>
      <c r="G76" s="9"/>
      <c r="H76" s="9"/>
      <c r="I76" s="10"/>
      <c r="J76" s="8" t="s">
        <v>5</v>
      </c>
      <c r="K76" s="9"/>
      <c r="L76" s="9"/>
      <c r="M76" s="11"/>
      <c r="N76" s="12" t="s">
        <v>6</v>
      </c>
    </row>
    <row r="77" spans="1:14" s="101" customFormat="1" ht="15">
      <c r="A77" s="13"/>
      <c r="B77" s="14"/>
      <c r="C77" s="54"/>
      <c r="D77" s="15" t="s">
        <v>7</v>
      </c>
      <c r="E77" s="16" t="s">
        <v>8</v>
      </c>
      <c r="F77" s="16" t="s">
        <v>9</v>
      </c>
      <c r="G77" s="16" t="s">
        <v>10</v>
      </c>
      <c r="H77" s="16" t="s">
        <v>11</v>
      </c>
      <c r="I77" s="17" t="s">
        <v>12</v>
      </c>
      <c r="J77" s="15" t="s">
        <v>13</v>
      </c>
      <c r="K77" s="16" t="s">
        <v>14</v>
      </c>
      <c r="L77" s="16" t="s">
        <v>15</v>
      </c>
      <c r="M77" s="18" t="s">
        <v>16</v>
      </c>
      <c r="N77" s="19"/>
    </row>
    <row r="78" spans="1:14" s="101" customFormat="1" ht="14.25">
      <c r="A78" s="20"/>
      <c r="B78" s="58"/>
      <c r="C78" s="34" t="s">
        <v>24</v>
      </c>
      <c r="D78" s="59"/>
      <c r="E78" s="24"/>
      <c r="F78" s="24"/>
      <c r="G78" s="24"/>
      <c r="H78" s="24"/>
      <c r="I78" s="25"/>
      <c r="J78" s="23"/>
      <c r="K78" s="24"/>
      <c r="L78" s="24"/>
      <c r="M78" s="25"/>
      <c r="N78" s="26">
        <f>N72</f>
        <v>17010.579999999958</v>
      </c>
    </row>
    <row r="79" spans="1:14" s="2" customFormat="1" ht="14.25" customHeight="1">
      <c r="A79" s="27">
        <v>1</v>
      </c>
      <c r="B79" s="29"/>
      <c r="C79" s="29" t="s">
        <v>143</v>
      </c>
      <c r="D79" s="64"/>
      <c r="E79" s="31"/>
      <c r="F79" s="31"/>
      <c r="G79" s="31"/>
      <c r="H79" s="31"/>
      <c r="I79" s="32"/>
      <c r="J79" s="30"/>
      <c r="K79" s="31"/>
      <c r="L79" s="31"/>
      <c r="M79" s="32"/>
      <c r="N79" s="33">
        <f>N78+SUM(D79:I79)-SUM(J79:M79)</f>
        <v>17010.58</v>
      </c>
    </row>
    <row r="80" spans="1:14" s="2" customFormat="1" ht="14.25" customHeight="1">
      <c r="A80" s="20"/>
      <c r="B80" s="29"/>
      <c r="C80" s="76"/>
      <c r="D80" s="59"/>
      <c r="E80" s="24"/>
      <c r="F80" s="24"/>
      <c r="G80" s="24"/>
      <c r="H80" s="24"/>
      <c r="I80" s="25"/>
      <c r="J80" s="23"/>
      <c r="K80" s="24"/>
      <c r="L80" s="24"/>
      <c r="M80" s="25"/>
      <c r="N80" s="33">
        <f>N79+SUM(D80:I80)-SUM(J80:M80)</f>
        <v>17010.58</v>
      </c>
    </row>
    <row r="81" spans="1:14" s="101" customFormat="1" ht="14.25">
      <c r="A81" s="34"/>
      <c r="B81" s="35"/>
      <c r="C81" s="67" t="s">
        <v>20</v>
      </c>
      <c r="D81" s="37">
        <f aca="true" t="shared" si="15" ref="D81:L81">SUM(D79:D79)</f>
        <v>0</v>
      </c>
      <c r="E81" s="38">
        <f t="shared" si="15"/>
        <v>0</v>
      </c>
      <c r="F81" s="38">
        <f t="shared" si="15"/>
        <v>0</v>
      </c>
      <c r="G81" s="38">
        <f t="shared" si="15"/>
        <v>0</v>
      </c>
      <c r="H81" s="38">
        <f t="shared" si="15"/>
        <v>0</v>
      </c>
      <c r="I81" s="39">
        <f t="shared" si="15"/>
        <v>0</v>
      </c>
      <c r="J81" s="37">
        <f t="shared" si="15"/>
        <v>0</v>
      </c>
      <c r="K81" s="38">
        <f t="shared" si="15"/>
        <v>0</v>
      </c>
      <c r="L81" s="38">
        <f t="shared" si="15"/>
        <v>0</v>
      </c>
      <c r="M81" s="39">
        <f>SUM(M79:M80)</f>
        <v>0</v>
      </c>
      <c r="N81" s="40">
        <f>N78+SUM(D81:I81)-SUM(J81:M81)</f>
        <v>17010.58</v>
      </c>
    </row>
    <row r="82" spans="1:14" s="101" customFormat="1" ht="15">
      <c r="A82" s="41"/>
      <c r="B82" s="41"/>
      <c r="C82" s="42" t="s">
        <v>85</v>
      </c>
      <c r="D82" s="43">
        <f aca="true" t="shared" si="16" ref="D82:N82">D81</f>
        <v>0</v>
      </c>
      <c r="E82" s="44">
        <f t="shared" si="16"/>
        <v>0</v>
      </c>
      <c r="F82" s="44">
        <f t="shared" si="16"/>
        <v>0</v>
      </c>
      <c r="G82" s="44">
        <f t="shared" si="16"/>
        <v>0</v>
      </c>
      <c r="H82" s="44">
        <f t="shared" si="16"/>
        <v>0</v>
      </c>
      <c r="I82" s="45">
        <f t="shared" si="16"/>
        <v>0</v>
      </c>
      <c r="J82" s="43">
        <f t="shared" si="16"/>
        <v>0</v>
      </c>
      <c r="K82" s="44">
        <f t="shared" si="16"/>
        <v>0</v>
      </c>
      <c r="L82" s="44">
        <f t="shared" si="16"/>
        <v>0</v>
      </c>
      <c r="M82" s="45">
        <f t="shared" si="16"/>
        <v>0</v>
      </c>
      <c r="N82" s="45">
        <f t="shared" si="16"/>
        <v>17010.58</v>
      </c>
    </row>
    <row r="83" spans="1:14" s="101" customFormat="1" ht="15">
      <c r="A83" s="49"/>
      <c r="B83" s="49"/>
      <c r="C83" s="50" t="s">
        <v>221</v>
      </c>
      <c r="D83" s="51">
        <f aca="true" t="shared" si="17" ref="D83:M83">D82+D72</f>
        <v>516049</v>
      </c>
      <c r="E83" s="73">
        <f t="shared" si="17"/>
        <v>42408.91</v>
      </c>
      <c r="F83" s="73">
        <f t="shared" si="17"/>
        <v>0</v>
      </c>
      <c r="G83" s="73">
        <f t="shared" si="17"/>
        <v>0</v>
      </c>
      <c r="H83" s="73">
        <f t="shared" si="17"/>
        <v>0</v>
      </c>
      <c r="I83" s="79">
        <f t="shared" si="17"/>
        <v>294.55</v>
      </c>
      <c r="J83" s="51">
        <f t="shared" si="17"/>
        <v>528750</v>
      </c>
      <c r="K83" s="73">
        <f t="shared" si="17"/>
        <v>0</v>
      </c>
      <c r="L83" s="73">
        <f t="shared" si="17"/>
        <v>0</v>
      </c>
      <c r="M83" s="74">
        <f t="shared" si="17"/>
        <v>12991.88</v>
      </c>
      <c r="N83" s="53">
        <f>SUM(D83:I83)-SUM(J83:M83)</f>
        <v>17010.579999999958</v>
      </c>
    </row>
    <row r="84" spans="1:14" s="101" customFormat="1" ht="14.25">
      <c r="A84" s="1"/>
      <c r="B84" s="2"/>
      <c r="C84" s="2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s="101" customFormat="1" ht="18.75">
      <c r="A85" s="103" t="s">
        <v>161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2"/>
      <c r="L85" s="102"/>
      <c r="M85" s="102"/>
      <c r="N85" s="102"/>
    </row>
    <row r="86" spans="1:10" s="102" customFormat="1" ht="19.5">
      <c r="A86" s="103" t="s">
        <v>195</v>
      </c>
      <c r="B86" s="103"/>
      <c r="C86" s="103"/>
      <c r="D86" s="103"/>
      <c r="E86" s="103"/>
      <c r="F86" s="103"/>
      <c r="G86" s="103"/>
      <c r="H86" s="103"/>
      <c r="I86" s="103"/>
      <c r="J86" s="103"/>
    </row>
    <row r="87" spans="1:14" s="101" customFormat="1" ht="14.25">
      <c r="A87" s="6"/>
      <c r="B87" s="7" t="s">
        <v>2</v>
      </c>
      <c r="C87" s="7" t="s">
        <v>3</v>
      </c>
      <c r="D87" s="8" t="s">
        <v>4</v>
      </c>
      <c r="E87" s="9"/>
      <c r="F87" s="9"/>
      <c r="G87" s="9"/>
      <c r="H87" s="9"/>
      <c r="I87" s="10"/>
      <c r="J87" s="8" t="s">
        <v>5</v>
      </c>
      <c r="K87" s="9"/>
      <c r="L87" s="9"/>
      <c r="M87" s="11"/>
      <c r="N87" s="12" t="s">
        <v>6</v>
      </c>
    </row>
    <row r="88" spans="1:14" s="101" customFormat="1" ht="15">
      <c r="A88" s="13"/>
      <c r="B88" s="14"/>
      <c r="C88" s="54"/>
      <c r="D88" s="15" t="s">
        <v>7</v>
      </c>
      <c r="E88" s="16" t="s">
        <v>8</v>
      </c>
      <c r="F88" s="16" t="s">
        <v>9</v>
      </c>
      <c r="G88" s="16" t="s">
        <v>10</v>
      </c>
      <c r="H88" s="16" t="s">
        <v>11</v>
      </c>
      <c r="I88" s="17" t="s">
        <v>12</v>
      </c>
      <c r="J88" s="15" t="s">
        <v>13</v>
      </c>
      <c r="K88" s="16" t="s">
        <v>14</v>
      </c>
      <c r="L88" s="16" t="s">
        <v>15</v>
      </c>
      <c r="M88" s="18" t="s">
        <v>16</v>
      </c>
      <c r="N88" s="19"/>
    </row>
    <row r="89" spans="1:14" s="101" customFormat="1" ht="14.25">
      <c r="A89" s="20"/>
      <c r="B89" s="58"/>
      <c r="C89" s="34" t="s">
        <v>24</v>
      </c>
      <c r="D89" s="59"/>
      <c r="E89" s="24"/>
      <c r="F89" s="24"/>
      <c r="G89" s="24"/>
      <c r="H89" s="24"/>
      <c r="I89" s="25"/>
      <c r="J89" s="23"/>
      <c r="K89" s="24"/>
      <c r="L89" s="24"/>
      <c r="M89" s="25"/>
      <c r="N89" s="26">
        <f>N83</f>
        <v>17010.579999999958</v>
      </c>
    </row>
    <row r="90" spans="1:14" s="101" customFormat="1" ht="14.25">
      <c r="A90" s="20">
        <v>1</v>
      </c>
      <c r="B90" s="58" t="s">
        <v>89</v>
      </c>
      <c r="C90" s="75" t="s">
        <v>222</v>
      </c>
      <c r="D90" s="59">
        <v>600</v>
      </c>
      <c r="E90" s="24"/>
      <c r="F90" s="24"/>
      <c r="G90" s="24"/>
      <c r="H90" s="24"/>
      <c r="I90" s="25"/>
      <c r="J90" s="23"/>
      <c r="K90" s="24"/>
      <c r="L90" s="24"/>
      <c r="M90" s="25"/>
      <c r="N90" s="33">
        <f aca="true" t="shared" si="18" ref="N90:N113">N89+SUM(D90:I90)-SUM(J90:M90)</f>
        <v>17610.58</v>
      </c>
    </row>
    <row r="91" spans="1:14" s="101" customFormat="1" ht="14.25">
      <c r="A91" s="20">
        <f aca="true" t="shared" si="19" ref="A91:A113">A90+1</f>
        <v>2</v>
      </c>
      <c r="B91" s="58" t="s">
        <v>89</v>
      </c>
      <c r="C91" s="75" t="s">
        <v>223</v>
      </c>
      <c r="D91" s="59">
        <v>400</v>
      </c>
      <c r="E91" s="24"/>
      <c r="F91" s="24"/>
      <c r="G91" s="24"/>
      <c r="H91" s="24"/>
      <c r="I91" s="25"/>
      <c r="J91" s="23"/>
      <c r="K91" s="24"/>
      <c r="L91" s="24"/>
      <c r="M91" s="25"/>
      <c r="N91" s="33">
        <f t="shared" si="18"/>
        <v>18010.58</v>
      </c>
    </row>
    <row r="92" spans="1:14" s="101" customFormat="1" ht="14.25">
      <c r="A92" s="20">
        <f t="shared" si="19"/>
        <v>3</v>
      </c>
      <c r="B92" s="58" t="s">
        <v>224</v>
      </c>
      <c r="C92" s="75" t="s">
        <v>225</v>
      </c>
      <c r="D92" s="59">
        <v>400</v>
      </c>
      <c r="E92" s="24"/>
      <c r="F92" s="24"/>
      <c r="G92" s="24"/>
      <c r="H92" s="24"/>
      <c r="I92" s="25">
        <v>6.62</v>
      </c>
      <c r="J92" s="23"/>
      <c r="K92" s="24"/>
      <c r="L92" s="24"/>
      <c r="M92" s="25"/>
      <c r="N92" s="33">
        <f t="shared" si="18"/>
        <v>18417.2</v>
      </c>
    </row>
    <row r="93" spans="1:14" s="101" customFormat="1" ht="14.25">
      <c r="A93" s="20">
        <f t="shared" si="19"/>
        <v>4</v>
      </c>
      <c r="B93" s="58" t="s">
        <v>224</v>
      </c>
      <c r="C93" s="75" t="s">
        <v>226</v>
      </c>
      <c r="D93" s="59">
        <v>2000</v>
      </c>
      <c r="E93" s="24"/>
      <c r="F93" s="24"/>
      <c r="G93" s="24"/>
      <c r="H93" s="24"/>
      <c r="I93" s="25"/>
      <c r="J93" s="23"/>
      <c r="K93" s="24"/>
      <c r="L93" s="24"/>
      <c r="M93" s="25"/>
      <c r="N93" s="33">
        <f t="shared" si="18"/>
        <v>20417.2</v>
      </c>
    </row>
    <row r="94" spans="1:14" s="101" customFormat="1" ht="14.25">
      <c r="A94" s="20">
        <f t="shared" si="19"/>
        <v>5</v>
      </c>
      <c r="B94" s="58" t="s">
        <v>224</v>
      </c>
      <c r="C94" s="75" t="s">
        <v>227</v>
      </c>
      <c r="D94" s="59">
        <v>4000</v>
      </c>
      <c r="E94" s="24"/>
      <c r="F94" s="24"/>
      <c r="G94" s="24"/>
      <c r="H94" s="24"/>
      <c r="I94" s="25"/>
      <c r="J94" s="23"/>
      <c r="K94" s="24"/>
      <c r="L94" s="24"/>
      <c r="M94" s="25"/>
      <c r="N94" s="33">
        <f t="shared" si="18"/>
        <v>24417.2</v>
      </c>
    </row>
    <row r="95" spans="1:14" s="101" customFormat="1" ht="14.25">
      <c r="A95" s="20">
        <f t="shared" si="19"/>
        <v>6</v>
      </c>
      <c r="B95" s="58" t="s">
        <v>224</v>
      </c>
      <c r="C95" s="75" t="s">
        <v>228</v>
      </c>
      <c r="D95" s="59">
        <v>400</v>
      </c>
      <c r="E95" s="24"/>
      <c r="F95" s="24"/>
      <c r="G95" s="24"/>
      <c r="H95" s="24"/>
      <c r="I95" s="25"/>
      <c r="J95" s="23"/>
      <c r="K95" s="24"/>
      <c r="L95" s="24"/>
      <c r="M95" s="25"/>
      <c r="N95" s="33">
        <f t="shared" si="18"/>
        <v>24817.2</v>
      </c>
    </row>
    <row r="96" spans="1:14" s="101" customFormat="1" ht="14.25">
      <c r="A96" s="20">
        <f t="shared" si="19"/>
        <v>7</v>
      </c>
      <c r="B96" s="58" t="s">
        <v>229</v>
      </c>
      <c r="C96" s="75" t="s">
        <v>230</v>
      </c>
      <c r="D96" s="59">
        <v>1200</v>
      </c>
      <c r="E96" s="24"/>
      <c r="F96" s="24"/>
      <c r="G96" s="24"/>
      <c r="H96" s="24"/>
      <c r="I96" s="25"/>
      <c r="J96" s="23"/>
      <c r="K96" s="24"/>
      <c r="L96" s="24"/>
      <c r="M96" s="25"/>
      <c r="N96" s="33">
        <f t="shared" si="18"/>
        <v>26017.2</v>
      </c>
    </row>
    <row r="97" spans="1:14" s="101" customFormat="1" ht="14.25">
      <c r="A97" s="20">
        <f t="shared" si="19"/>
        <v>8</v>
      </c>
      <c r="B97" s="58" t="s">
        <v>231</v>
      </c>
      <c r="C97" s="75" t="s">
        <v>232</v>
      </c>
      <c r="D97" s="59">
        <v>600</v>
      </c>
      <c r="E97" s="24"/>
      <c r="F97" s="24"/>
      <c r="G97" s="24"/>
      <c r="H97" s="24"/>
      <c r="I97" s="25">
        <v>8.04</v>
      </c>
      <c r="J97" s="23"/>
      <c r="K97" s="24"/>
      <c r="L97" s="24"/>
      <c r="M97" s="25"/>
      <c r="N97" s="33">
        <f t="shared" si="18"/>
        <v>26625.24</v>
      </c>
    </row>
    <row r="98" spans="1:14" s="101" customFormat="1" ht="14.25">
      <c r="A98" s="20">
        <f t="shared" si="19"/>
        <v>9</v>
      </c>
      <c r="B98" s="58" t="s">
        <v>231</v>
      </c>
      <c r="C98" s="75" t="s">
        <v>233</v>
      </c>
      <c r="D98" s="59">
        <v>3000</v>
      </c>
      <c r="E98" s="24"/>
      <c r="F98" s="24"/>
      <c r="G98" s="24"/>
      <c r="H98" s="24"/>
      <c r="I98" s="25"/>
      <c r="J98" s="23"/>
      <c r="K98" s="24"/>
      <c r="L98" s="24"/>
      <c r="M98" s="25"/>
      <c r="N98" s="33">
        <f t="shared" si="18"/>
        <v>29625.24</v>
      </c>
    </row>
    <row r="99" spans="1:14" s="101" customFormat="1" ht="14.25">
      <c r="A99" s="20">
        <f t="shared" si="19"/>
        <v>10</v>
      </c>
      <c r="B99" s="58" t="s">
        <v>231</v>
      </c>
      <c r="C99" s="75" t="s">
        <v>234</v>
      </c>
      <c r="D99" s="59">
        <v>1200</v>
      </c>
      <c r="E99" s="24"/>
      <c r="F99" s="24"/>
      <c r="G99" s="24"/>
      <c r="H99" s="24"/>
      <c r="I99" s="25"/>
      <c r="J99" s="23"/>
      <c r="K99" s="24"/>
      <c r="L99" s="24"/>
      <c r="M99" s="25"/>
      <c r="N99" s="33">
        <f t="shared" si="18"/>
        <v>30825.24</v>
      </c>
    </row>
    <row r="100" spans="1:14" s="101" customFormat="1" ht="14.25">
      <c r="A100" s="20">
        <f t="shared" si="19"/>
        <v>11</v>
      </c>
      <c r="B100" s="58" t="s">
        <v>231</v>
      </c>
      <c r="C100" s="75" t="s">
        <v>235</v>
      </c>
      <c r="D100" s="59">
        <v>2600</v>
      </c>
      <c r="E100" s="24"/>
      <c r="F100" s="24"/>
      <c r="G100" s="24"/>
      <c r="H100" s="24"/>
      <c r="I100" s="25"/>
      <c r="J100" s="23"/>
      <c r="K100" s="24"/>
      <c r="L100" s="24"/>
      <c r="M100" s="25"/>
      <c r="N100" s="33">
        <f t="shared" si="18"/>
        <v>33425.24</v>
      </c>
    </row>
    <row r="101" spans="1:14" s="101" customFormat="1" ht="14.25">
      <c r="A101" s="20">
        <f t="shared" si="19"/>
        <v>12</v>
      </c>
      <c r="B101" s="58" t="s">
        <v>231</v>
      </c>
      <c r="C101" s="75" t="s">
        <v>236</v>
      </c>
      <c r="D101" s="59">
        <v>600</v>
      </c>
      <c r="E101" s="24"/>
      <c r="F101" s="24"/>
      <c r="G101" s="24"/>
      <c r="H101" s="24"/>
      <c r="I101" s="25"/>
      <c r="J101" s="23"/>
      <c r="K101" s="24"/>
      <c r="L101" s="24"/>
      <c r="M101" s="25"/>
      <c r="N101" s="33">
        <f t="shared" si="18"/>
        <v>34025.24</v>
      </c>
    </row>
    <row r="102" spans="1:14" s="101" customFormat="1" ht="14.25">
      <c r="A102" s="20">
        <f t="shared" si="19"/>
        <v>13</v>
      </c>
      <c r="B102" s="58" t="s">
        <v>231</v>
      </c>
      <c r="C102" s="75" t="s">
        <v>237</v>
      </c>
      <c r="D102" s="59">
        <v>400</v>
      </c>
      <c r="E102" s="24"/>
      <c r="F102" s="24"/>
      <c r="G102" s="24"/>
      <c r="H102" s="24"/>
      <c r="I102" s="25"/>
      <c r="J102" s="23"/>
      <c r="K102" s="24"/>
      <c r="L102" s="24"/>
      <c r="M102" s="25"/>
      <c r="N102" s="33">
        <f t="shared" si="18"/>
        <v>34425.24</v>
      </c>
    </row>
    <row r="103" spans="1:14" s="101" customFormat="1" ht="14.25">
      <c r="A103" s="20">
        <f t="shared" si="19"/>
        <v>14</v>
      </c>
      <c r="B103" s="58" t="s">
        <v>231</v>
      </c>
      <c r="C103" s="75" t="s">
        <v>238</v>
      </c>
      <c r="D103" s="59">
        <v>2000</v>
      </c>
      <c r="E103" s="24"/>
      <c r="F103" s="24"/>
      <c r="G103" s="24"/>
      <c r="H103" s="24"/>
      <c r="I103" s="25">
        <v>0.1</v>
      </c>
      <c r="J103" s="23"/>
      <c r="K103" s="24"/>
      <c r="L103" s="24"/>
      <c r="M103" s="25"/>
      <c r="N103" s="33">
        <f t="shared" si="18"/>
        <v>36425.34</v>
      </c>
    </row>
    <row r="104" spans="1:14" s="101" customFormat="1" ht="14.25">
      <c r="A104" s="20">
        <f t="shared" si="19"/>
        <v>15</v>
      </c>
      <c r="B104" s="58" t="s">
        <v>231</v>
      </c>
      <c r="C104" s="75" t="s">
        <v>239</v>
      </c>
      <c r="D104" s="59">
        <v>2000</v>
      </c>
      <c r="E104" s="24"/>
      <c r="F104" s="24"/>
      <c r="G104" s="24"/>
      <c r="H104" s="24"/>
      <c r="I104" s="25">
        <v>6.51</v>
      </c>
      <c r="J104" s="23"/>
      <c r="K104" s="24"/>
      <c r="L104" s="24"/>
      <c r="M104" s="25"/>
      <c r="N104" s="33">
        <f t="shared" si="18"/>
        <v>38431.85</v>
      </c>
    </row>
    <row r="105" spans="1:14" s="101" customFormat="1" ht="15">
      <c r="A105" s="20">
        <f t="shared" si="19"/>
        <v>16</v>
      </c>
      <c r="B105" s="58" t="s">
        <v>231</v>
      </c>
      <c r="C105" s="76" t="s">
        <v>240</v>
      </c>
      <c r="D105" s="59">
        <v>600</v>
      </c>
      <c r="E105" s="24"/>
      <c r="F105" s="24"/>
      <c r="G105" s="24"/>
      <c r="H105" s="24"/>
      <c r="I105" s="25">
        <v>2.17</v>
      </c>
      <c r="J105" s="23"/>
      <c r="K105" s="24"/>
      <c r="L105" s="24"/>
      <c r="M105" s="25"/>
      <c r="N105" s="33">
        <f t="shared" si="18"/>
        <v>39034.02</v>
      </c>
    </row>
    <row r="106" spans="1:14" s="101" customFormat="1" ht="14.25">
      <c r="A106" s="34"/>
      <c r="B106" s="35"/>
      <c r="C106" s="93" t="s">
        <v>20</v>
      </c>
      <c r="D106" s="37">
        <f aca="true" t="shared" si="20" ref="D106:M106">SUM(D89:D105)</f>
        <v>22000</v>
      </c>
      <c r="E106" s="38">
        <f t="shared" si="20"/>
        <v>0</v>
      </c>
      <c r="F106" s="38">
        <f t="shared" si="20"/>
        <v>0</v>
      </c>
      <c r="G106" s="38">
        <f t="shared" si="20"/>
        <v>0</v>
      </c>
      <c r="H106" s="38">
        <f t="shared" si="20"/>
        <v>0</v>
      </c>
      <c r="I106" s="68">
        <f t="shared" si="20"/>
        <v>23.439999999999998</v>
      </c>
      <c r="J106" s="37">
        <f t="shared" si="20"/>
        <v>0</v>
      </c>
      <c r="K106" s="38">
        <f t="shared" si="20"/>
        <v>0</v>
      </c>
      <c r="L106" s="38">
        <f t="shared" si="20"/>
        <v>0</v>
      </c>
      <c r="M106" s="39">
        <f t="shared" si="20"/>
        <v>0</v>
      </c>
      <c r="N106" s="40">
        <f>N89+SUM(D106:I106)-SUM(J106:M106)</f>
        <v>39034.02</v>
      </c>
    </row>
    <row r="107" spans="1:14" s="101" customFormat="1" ht="15">
      <c r="A107" s="41"/>
      <c r="B107" s="41"/>
      <c r="C107" s="107" t="s">
        <v>91</v>
      </c>
      <c r="D107" s="46">
        <f aca="true" t="shared" si="21" ref="D107:N107">D106</f>
        <v>22000</v>
      </c>
      <c r="E107" s="70">
        <f t="shared" si="21"/>
        <v>0</v>
      </c>
      <c r="F107" s="70">
        <f t="shared" si="21"/>
        <v>0</v>
      </c>
      <c r="G107" s="70">
        <f t="shared" si="21"/>
        <v>0</v>
      </c>
      <c r="H107" s="70">
        <f t="shared" si="21"/>
        <v>0</v>
      </c>
      <c r="I107" s="97">
        <f t="shared" si="21"/>
        <v>23.439999999999998</v>
      </c>
      <c r="J107" s="46">
        <f t="shared" si="21"/>
        <v>0</v>
      </c>
      <c r="K107" s="70">
        <f t="shared" si="21"/>
        <v>0</v>
      </c>
      <c r="L107" s="70">
        <f t="shared" si="21"/>
        <v>0</v>
      </c>
      <c r="M107" s="71">
        <f t="shared" si="21"/>
        <v>0</v>
      </c>
      <c r="N107" s="45">
        <f t="shared" si="21"/>
        <v>39034.02</v>
      </c>
    </row>
    <row r="108" spans="1:14" s="101" customFormat="1" ht="15">
      <c r="A108" s="49"/>
      <c r="B108" s="49"/>
      <c r="C108" s="50" t="s">
        <v>241</v>
      </c>
      <c r="D108" s="108">
        <f aca="true" t="shared" si="22" ref="D108:M108">D107+D83</f>
        <v>538049</v>
      </c>
      <c r="E108" s="109">
        <f t="shared" si="22"/>
        <v>42408.91</v>
      </c>
      <c r="F108" s="109">
        <f t="shared" si="22"/>
        <v>0</v>
      </c>
      <c r="G108" s="109">
        <f t="shared" si="22"/>
        <v>0</v>
      </c>
      <c r="H108" s="109">
        <f t="shared" si="22"/>
        <v>0</v>
      </c>
      <c r="I108" s="111">
        <f t="shared" si="22"/>
        <v>317.99</v>
      </c>
      <c r="J108" s="108">
        <f t="shared" si="22"/>
        <v>528750</v>
      </c>
      <c r="K108" s="109">
        <f t="shared" si="22"/>
        <v>0</v>
      </c>
      <c r="L108" s="109">
        <f t="shared" si="22"/>
        <v>0</v>
      </c>
      <c r="M108" s="110">
        <f t="shared" si="22"/>
        <v>12991.88</v>
      </c>
      <c r="N108" s="53">
        <f>SUM(D108:I108)-SUM(J108:M108)</f>
        <v>39034.02000000002</v>
      </c>
    </row>
    <row r="109" spans="1:14" s="101" customFormat="1" ht="14.25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</row>
    <row r="110" spans="1:14" s="101" customFormat="1" ht="18.75">
      <c r="A110" s="103" t="s">
        <v>162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2"/>
      <c r="L110" s="102"/>
      <c r="M110" s="102"/>
      <c r="N110" s="102"/>
    </row>
    <row r="111" spans="1:10" s="102" customFormat="1" ht="19.5">
      <c r="A111" s="103" t="s">
        <v>195</v>
      </c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spans="1:14" s="101" customFormat="1" ht="14.25">
      <c r="A112" s="6"/>
      <c r="B112" s="7" t="s">
        <v>2</v>
      </c>
      <c r="C112" s="7" t="s">
        <v>3</v>
      </c>
      <c r="D112" s="8" t="s">
        <v>4</v>
      </c>
      <c r="E112" s="9"/>
      <c r="F112" s="9"/>
      <c r="G112" s="9"/>
      <c r="H112" s="9"/>
      <c r="I112" s="10"/>
      <c r="J112" s="8" t="s">
        <v>5</v>
      </c>
      <c r="K112" s="9"/>
      <c r="L112" s="9"/>
      <c r="M112" s="11"/>
      <c r="N112" s="12" t="s">
        <v>6</v>
      </c>
    </row>
    <row r="113" spans="1:14" s="101" customFormat="1" ht="15">
      <c r="A113" s="13"/>
      <c r="B113" s="14"/>
      <c r="C113" s="54"/>
      <c r="D113" s="15" t="s">
        <v>7</v>
      </c>
      <c r="E113" s="16" t="s">
        <v>8</v>
      </c>
      <c r="F113" s="16" t="s">
        <v>9</v>
      </c>
      <c r="G113" s="16" t="s">
        <v>10</v>
      </c>
      <c r="H113" s="16" t="s">
        <v>11</v>
      </c>
      <c r="I113" s="17" t="s">
        <v>12</v>
      </c>
      <c r="J113" s="15" t="s">
        <v>13</v>
      </c>
      <c r="K113" s="16" t="s">
        <v>14</v>
      </c>
      <c r="L113" s="16" t="s">
        <v>15</v>
      </c>
      <c r="M113" s="18" t="s">
        <v>16</v>
      </c>
      <c r="N113" s="19"/>
    </row>
    <row r="114" spans="1:14" s="101" customFormat="1" ht="14.25">
      <c r="A114" s="20"/>
      <c r="B114" s="58"/>
      <c r="C114" s="34" t="s">
        <v>24</v>
      </c>
      <c r="D114" s="59"/>
      <c r="E114" s="24"/>
      <c r="F114" s="24"/>
      <c r="G114" s="24"/>
      <c r="H114" s="24"/>
      <c r="I114" s="25"/>
      <c r="J114" s="23"/>
      <c r="K114" s="24"/>
      <c r="L114" s="24"/>
      <c r="M114" s="25"/>
      <c r="N114" s="26">
        <f>N108</f>
        <v>39034.02000000002</v>
      </c>
    </row>
    <row r="115" spans="1:14" s="101" customFormat="1" ht="14.25">
      <c r="A115" s="27">
        <v>1</v>
      </c>
      <c r="B115" s="62" t="s">
        <v>242</v>
      </c>
      <c r="C115" s="75" t="s">
        <v>243</v>
      </c>
      <c r="D115" s="64">
        <v>10000</v>
      </c>
      <c r="E115" s="31"/>
      <c r="F115" s="31"/>
      <c r="G115" s="31"/>
      <c r="H115" s="31"/>
      <c r="I115" s="32"/>
      <c r="J115" s="30"/>
      <c r="K115" s="31"/>
      <c r="L115" s="31"/>
      <c r="M115" s="32"/>
      <c r="N115" s="33">
        <f aca="true" t="shared" si="23" ref="N115:N178">N114+SUM(D115:I115)-SUM(J115:M115)</f>
        <v>49034.02</v>
      </c>
    </row>
    <row r="116" spans="1:14" s="101" customFormat="1" ht="14.25">
      <c r="A116" s="27">
        <f aca="true" t="shared" si="24" ref="A116:A179">A115+1</f>
        <v>2</v>
      </c>
      <c r="B116" s="62" t="s">
        <v>242</v>
      </c>
      <c r="C116" s="75" t="s">
        <v>244</v>
      </c>
      <c r="D116" s="64">
        <v>2000</v>
      </c>
      <c r="E116" s="31"/>
      <c r="F116" s="31"/>
      <c r="G116" s="31"/>
      <c r="H116" s="31"/>
      <c r="I116" s="32"/>
      <c r="J116" s="30"/>
      <c r="K116" s="31"/>
      <c r="L116" s="31"/>
      <c r="M116" s="32"/>
      <c r="N116" s="33">
        <f t="shared" si="23"/>
        <v>51034.02</v>
      </c>
    </row>
    <row r="117" spans="1:14" s="101" customFormat="1" ht="14.25">
      <c r="A117" s="27">
        <f t="shared" si="24"/>
        <v>3</v>
      </c>
      <c r="B117" s="62" t="s">
        <v>242</v>
      </c>
      <c r="C117" s="75" t="s">
        <v>245</v>
      </c>
      <c r="D117" s="64">
        <v>1600</v>
      </c>
      <c r="E117" s="31"/>
      <c r="F117" s="31"/>
      <c r="G117" s="31"/>
      <c r="H117" s="31"/>
      <c r="I117" s="32"/>
      <c r="J117" s="30"/>
      <c r="K117" s="31"/>
      <c r="L117" s="31"/>
      <c r="M117" s="32"/>
      <c r="N117" s="33">
        <f t="shared" si="23"/>
        <v>52634.02</v>
      </c>
    </row>
    <row r="118" spans="1:14" s="101" customFormat="1" ht="14.25">
      <c r="A118" s="27">
        <f t="shared" si="24"/>
        <v>4</v>
      </c>
      <c r="B118" s="62" t="s">
        <v>242</v>
      </c>
      <c r="C118" s="75" t="s">
        <v>246</v>
      </c>
      <c r="D118" s="64">
        <v>2000</v>
      </c>
      <c r="E118" s="31"/>
      <c r="F118" s="31"/>
      <c r="G118" s="31"/>
      <c r="H118" s="31"/>
      <c r="I118" s="32"/>
      <c r="J118" s="30"/>
      <c r="K118" s="31"/>
      <c r="L118" s="31"/>
      <c r="M118" s="32"/>
      <c r="N118" s="33">
        <f t="shared" si="23"/>
        <v>54634.02</v>
      </c>
    </row>
    <row r="119" spans="1:14" s="101" customFormat="1" ht="14.25">
      <c r="A119" s="27">
        <f t="shared" si="24"/>
        <v>5</v>
      </c>
      <c r="B119" s="62" t="s">
        <v>242</v>
      </c>
      <c r="C119" s="75" t="s">
        <v>247</v>
      </c>
      <c r="D119" s="64">
        <v>2000</v>
      </c>
      <c r="E119" s="31"/>
      <c r="F119" s="31"/>
      <c r="G119" s="31"/>
      <c r="H119" s="31"/>
      <c r="I119" s="32"/>
      <c r="J119" s="30"/>
      <c r="K119" s="31"/>
      <c r="L119" s="31"/>
      <c r="M119" s="32"/>
      <c r="N119" s="33">
        <f t="shared" si="23"/>
        <v>56634.02</v>
      </c>
    </row>
    <row r="120" spans="1:14" s="101" customFormat="1" ht="14.25">
      <c r="A120" s="27">
        <f t="shared" si="24"/>
        <v>6</v>
      </c>
      <c r="B120" s="62" t="s">
        <v>242</v>
      </c>
      <c r="C120" s="75" t="s">
        <v>248</v>
      </c>
      <c r="D120" s="64">
        <v>800</v>
      </c>
      <c r="E120" s="31"/>
      <c r="F120" s="31"/>
      <c r="G120" s="114"/>
      <c r="H120" s="31"/>
      <c r="I120" s="32"/>
      <c r="J120" s="30"/>
      <c r="K120" s="31"/>
      <c r="L120" s="31"/>
      <c r="M120" s="32"/>
      <c r="N120" s="33">
        <f t="shared" si="23"/>
        <v>57434.02</v>
      </c>
    </row>
    <row r="121" spans="1:14" s="101" customFormat="1" ht="14.25">
      <c r="A121" s="27">
        <f t="shared" si="24"/>
        <v>7</v>
      </c>
      <c r="B121" s="62" t="s">
        <v>242</v>
      </c>
      <c r="C121" s="75" t="s">
        <v>249</v>
      </c>
      <c r="D121" s="64">
        <v>2000</v>
      </c>
      <c r="E121" s="31"/>
      <c r="F121" s="31"/>
      <c r="G121" s="31"/>
      <c r="H121" s="31"/>
      <c r="I121" s="32"/>
      <c r="J121" s="30"/>
      <c r="K121" s="31"/>
      <c r="L121" s="31"/>
      <c r="M121" s="32"/>
      <c r="N121" s="33">
        <f t="shared" si="23"/>
        <v>59434.02</v>
      </c>
    </row>
    <row r="122" spans="1:14" s="101" customFormat="1" ht="14.25" customHeight="1">
      <c r="A122" s="27">
        <f t="shared" si="24"/>
        <v>8</v>
      </c>
      <c r="B122" s="62" t="s">
        <v>242</v>
      </c>
      <c r="C122" s="75" t="s">
        <v>250</v>
      </c>
      <c r="D122" s="64">
        <v>2000</v>
      </c>
      <c r="E122" s="31"/>
      <c r="F122" s="31"/>
      <c r="G122" s="31"/>
      <c r="H122" s="31"/>
      <c r="I122" s="32"/>
      <c r="J122" s="30"/>
      <c r="K122" s="31"/>
      <c r="L122" s="31"/>
      <c r="M122" s="32"/>
      <c r="N122" s="33">
        <f t="shared" si="23"/>
        <v>61434.02</v>
      </c>
    </row>
    <row r="123" spans="1:14" s="101" customFormat="1" ht="14.25" customHeight="1">
      <c r="A123" s="115">
        <f t="shared" si="24"/>
        <v>9</v>
      </c>
      <c r="B123" s="62" t="s">
        <v>242</v>
      </c>
      <c r="C123" s="75" t="s">
        <v>251</v>
      </c>
      <c r="D123" s="116">
        <v>800</v>
      </c>
      <c r="E123" s="117"/>
      <c r="F123" s="117"/>
      <c r="G123" s="117"/>
      <c r="H123" s="117"/>
      <c r="I123" s="118"/>
      <c r="J123" s="119"/>
      <c r="K123" s="117"/>
      <c r="L123" s="117"/>
      <c r="M123" s="118"/>
      <c r="N123" s="120">
        <f t="shared" si="23"/>
        <v>62234.02</v>
      </c>
    </row>
    <row r="124" spans="1:14" s="101" customFormat="1" ht="14.25">
      <c r="A124" s="27">
        <f t="shared" si="24"/>
        <v>10</v>
      </c>
      <c r="B124" s="62" t="s">
        <v>242</v>
      </c>
      <c r="C124" s="75" t="s">
        <v>203</v>
      </c>
      <c r="D124" s="64">
        <v>2000</v>
      </c>
      <c r="E124" s="31"/>
      <c r="F124" s="31"/>
      <c r="G124" s="31"/>
      <c r="H124" s="31"/>
      <c r="I124" s="32"/>
      <c r="J124" s="30"/>
      <c r="K124" s="31"/>
      <c r="L124" s="31"/>
      <c r="M124" s="32"/>
      <c r="N124" s="33">
        <f t="shared" si="23"/>
        <v>64234.02</v>
      </c>
    </row>
    <row r="125" spans="1:14" s="101" customFormat="1" ht="14.25">
      <c r="A125" s="27">
        <f t="shared" si="24"/>
        <v>11</v>
      </c>
      <c r="B125" s="62" t="s">
        <v>252</v>
      </c>
      <c r="C125" s="75" t="s">
        <v>253</v>
      </c>
      <c r="D125" s="64">
        <v>4000</v>
      </c>
      <c r="E125" s="31"/>
      <c r="F125" s="31"/>
      <c r="G125" s="31"/>
      <c r="H125" s="31"/>
      <c r="I125" s="32"/>
      <c r="J125" s="30"/>
      <c r="K125" s="31"/>
      <c r="L125" s="31"/>
      <c r="M125" s="32"/>
      <c r="N125" s="33">
        <f t="shared" si="23"/>
        <v>68234.02</v>
      </c>
    </row>
    <row r="126" spans="1:14" s="101" customFormat="1" ht="14.25">
      <c r="A126" s="27">
        <f t="shared" si="24"/>
        <v>12</v>
      </c>
      <c r="B126" s="62" t="s">
        <v>94</v>
      </c>
      <c r="C126" s="75" t="s">
        <v>254</v>
      </c>
      <c r="D126" s="64">
        <v>400</v>
      </c>
      <c r="E126" s="31"/>
      <c r="F126" s="31"/>
      <c r="G126" s="31"/>
      <c r="H126" s="31"/>
      <c r="I126" s="32"/>
      <c r="J126" s="30"/>
      <c r="K126" s="31"/>
      <c r="L126" s="31"/>
      <c r="M126" s="32"/>
      <c r="N126" s="33">
        <f t="shared" si="23"/>
        <v>68634.02</v>
      </c>
    </row>
    <row r="127" spans="1:14" s="101" customFormat="1" ht="14.25">
      <c r="A127" s="27">
        <f t="shared" si="24"/>
        <v>13</v>
      </c>
      <c r="B127" s="62" t="s">
        <v>94</v>
      </c>
      <c r="C127" s="75" t="s">
        <v>255</v>
      </c>
      <c r="D127" s="64">
        <v>600</v>
      </c>
      <c r="E127" s="31"/>
      <c r="F127" s="31"/>
      <c r="G127" s="31"/>
      <c r="H127" s="31"/>
      <c r="I127" s="32"/>
      <c r="J127" s="30"/>
      <c r="K127" s="31"/>
      <c r="L127" s="31"/>
      <c r="M127" s="32"/>
      <c r="N127" s="33">
        <f t="shared" si="23"/>
        <v>69234.02</v>
      </c>
    </row>
    <row r="128" spans="1:14" s="101" customFormat="1" ht="14.25">
      <c r="A128" s="27">
        <f t="shared" si="24"/>
        <v>14</v>
      </c>
      <c r="B128" s="62" t="s">
        <v>94</v>
      </c>
      <c r="C128" s="75" t="s">
        <v>256</v>
      </c>
      <c r="D128" s="64">
        <v>400</v>
      </c>
      <c r="E128" s="31"/>
      <c r="F128" s="31"/>
      <c r="G128" s="31"/>
      <c r="H128" s="31"/>
      <c r="I128" s="32"/>
      <c r="J128" s="30"/>
      <c r="K128" s="31"/>
      <c r="L128" s="31"/>
      <c r="M128" s="32"/>
      <c r="N128" s="33">
        <f t="shared" si="23"/>
        <v>69634.02</v>
      </c>
    </row>
    <row r="129" spans="1:14" s="101" customFormat="1" ht="14.25">
      <c r="A129" s="27">
        <f t="shared" si="24"/>
        <v>15</v>
      </c>
      <c r="B129" s="62" t="s">
        <v>94</v>
      </c>
      <c r="C129" s="75" t="s">
        <v>257</v>
      </c>
      <c r="D129" s="64">
        <v>800</v>
      </c>
      <c r="E129" s="31"/>
      <c r="F129" s="31"/>
      <c r="G129" s="31"/>
      <c r="H129" s="31"/>
      <c r="I129" s="32"/>
      <c r="J129" s="30"/>
      <c r="K129" s="31"/>
      <c r="L129" s="31"/>
      <c r="M129" s="32"/>
      <c r="N129" s="33">
        <f t="shared" si="23"/>
        <v>70434.02</v>
      </c>
    </row>
    <row r="130" spans="1:14" s="101" customFormat="1" ht="14.25">
      <c r="A130" s="27">
        <f t="shared" si="24"/>
        <v>16</v>
      </c>
      <c r="B130" s="62" t="s">
        <v>94</v>
      </c>
      <c r="C130" s="75" t="s">
        <v>258</v>
      </c>
      <c r="D130" s="64">
        <v>400</v>
      </c>
      <c r="E130" s="31"/>
      <c r="F130" s="31"/>
      <c r="G130" s="31"/>
      <c r="H130" s="31"/>
      <c r="I130" s="32"/>
      <c r="J130" s="30"/>
      <c r="K130" s="31"/>
      <c r="L130" s="31"/>
      <c r="M130" s="32"/>
      <c r="N130" s="33">
        <f t="shared" si="23"/>
        <v>70834.02</v>
      </c>
    </row>
    <row r="131" spans="1:14" s="101" customFormat="1" ht="14.25">
      <c r="A131" s="27">
        <f t="shared" si="24"/>
        <v>17</v>
      </c>
      <c r="B131" s="62" t="s">
        <v>94</v>
      </c>
      <c r="C131" s="75" t="s">
        <v>259</v>
      </c>
      <c r="D131" s="64">
        <v>2400</v>
      </c>
      <c r="E131" s="31"/>
      <c r="F131" s="31"/>
      <c r="G131" s="31"/>
      <c r="H131" s="31"/>
      <c r="I131" s="32"/>
      <c r="J131" s="30"/>
      <c r="K131" s="31"/>
      <c r="L131" s="31"/>
      <c r="M131" s="32"/>
      <c r="N131" s="33">
        <f t="shared" si="23"/>
        <v>73234.02</v>
      </c>
    </row>
    <row r="132" spans="1:14" s="101" customFormat="1" ht="14.25">
      <c r="A132" s="27">
        <f t="shared" si="24"/>
        <v>18</v>
      </c>
      <c r="B132" s="62" t="s">
        <v>94</v>
      </c>
      <c r="C132" s="75" t="s">
        <v>260</v>
      </c>
      <c r="D132" s="64">
        <v>4000</v>
      </c>
      <c r="E132" s="31"/>
      <c r="F132" s="31"/>
      <c r="G132" s="31"/>
      <c r="H132" s="31"/>
      <c r="I132" s="32"/>
      <c r="J132" s="30"/>
      <c r="K132" s="31"/>
      <c r="L132" s="31"/>
      <c r="M132" s="32"/>
      <c r="N132" s="33">
        <f t="shared" si="23"/>
        <v>77234.02</v>
      </c>
    </row>
    <row r="133" spans="1:14" s="101" customFormat="1" ht="14.25">
      <c r="A133" s="27">
        <f t="shared" si="24"/>
        <v>19</v>
      </c>
      <c r="B133" s="62" t="s">
        <v>94</v>
      </c>
      <c r="C133" s="75" t="s">
        <v>261</v>
      </c>
      <c r="D133" s="64">
        <v>1200</v>
      </c>
      <c r="E133" s="31"/>
      <c r="F133" s="31"/>
      <c r="G133" s="31"/>
      <c r="H133" s="31"/>
      <c r="I133" s="32"/>
      <c r="J133" s="30"/>
      <c r="K133" s="31"/>
      <c r="L133" s="31"/>
      <c r="M133" s="32"/>
      <c r="N133" s="33">
        <f t="shared" si="23"/>
        <v>78434.02</v>
      </c>
    </row>
    <row r="134" spans="1:14" s="101" customFormat="1" ht="14.25">
      <c r="A134" s="27">
        <f t="shared" si="24"/>
        <v>20</v>
      </c>
      <c r="B134" s="62" t="s">
        <v>94</v>
      </c>
      <c r="C134" s="75" t="s">
        <v>262</v>
      </c>
      <c r="D134" s="64">
        <v>2600</v>
      </c>
      <c r="E134" s="31"/>
      <c r="F134" s="31"/>
      <c r="G134" s="31"/>
      <c r="H134" s="31"/>
      <c r="I134" s="32"/>
      <c r="J134" s="30"/>
      <c r="K134" s="31"/>
      <c r="L134" s="31"/>
      <c r="M134" s="32"/>
      <c r="N134" s="33">
        <f t="shared" si="23"/>
        <v>81034.02</v>
      </c>
    </row>
    <row r="135" spans="1:14" s="101" customFormat="1" ht="14.25">
      <c r="A135" s="27">
        <f t="shared" si="24"/>
        <v>21</v>
      </c>
      <c r="B135" s="62" t="s">
        <v>94</v>
      </c>
      <c r="C135" s="75" t="s">
        <v>263</v>
      </c>
      <c r="D135" s="64">
        <v>1000</v>
      </c>
      <c r="E135" s="31"/>
      <c r="F135" s="31"/>
      <c r="G135" s="31"/>
      <c r="H135" s="31"/>
      <c r="I135" s="32"/>
      <c r="J135" s="30"/>
      <c r="K135" s="31"/>
      <c r="L135" s="31"/>
      <c r="M135" s="32"/>
      <c r="N135" s="33">
        <f t="shared" si="23"/>
        <v>82034.02</v>
      </c>
    </row>
    <row r="136" spans="1:14" s="101" customFormat="1" ht="14.25">
      <c r="A136" s="27">
        <f t="shared" si="24"/>
        <v>22</v>
      </c>
      <c r="B136" s="62" t="s">
        <v>94</v>
      </c>
      <c r="C136" s="75" t="s">
        <v>264</v>
      </c>
      <c r="D136" s="64">
        <v>4000</v>
      </c>
      <c r="E136" s="31"/>
      <c r="F136" s="31"/>
      <c r="G136" s="31"/>
      <c r="H136" s="31"/>
      <c r="I136" s="32">
        <v>0.16</v>
      </c>
      <c r="J136" s="30"/>
      <c r="K136" s="31"/>
      <c r="L136" s="31"/>
      <c r="M136" s="32"/>
      <c r="N136" s="33">
        <f t="shared" si="23"/>
        <v>86034.18</v>
      </c>
    </row>
    <row r="137" spans="1:14" s="101" customFormat="1" ht="14.25">
      <c r="A137" s="27">
        <f t="shared" si="24"/>
        <v>23</v>
      </c>
      <c r="B137" s="62" t="s">
        <v>94</v>
      </c>
      <c r="C137" s="75" t="s">
        <v>265</v>
      </c>
      <c r="D137" s="64">
        <v>2000</v>
      </c>
      <c r="E137" s="31"/>
      <c r="F137" s="31"/>
      <c r="G137" s="31"/>
      <c r="H137" s="31"/>
      <c r="I137" s="32"/>
      <c r="J137" s="30"/>
      <c r="K137" s="31"/>
      <c r="L137" s="31"/>
      <c r="M137" s="32"/>
      <c r="N137" s="33">
        <f t="shared" si="23"/>
        <v>88034.18</v>
      </c>
    </row>
    <row r="138" spans="1:14" s="101" customFormat="1" ht="14.25">
      <c r="A138" s="27">
        <f t="shared" si="24"/>
        <v>24</v>
      </c>
      <c r="B138" s="62" t="s">
        <v>94</v>
      </c>
      <c r="C138" s="75" t="s">
        <v>266</v>
      </c>
      <c r="D138" s="64">
        <v>400</v>
      </c>
      <c r="E138" s="31"/>
      <c r="F138" s="31"/>
      <c r="G138" s="31"/>
      <c r="H138" s="31"/>
      <c r="I138" s="32"/>
      <c r="J138" s="30"/>
      <c r="K138" s="31"/>
      <c r="L138" s="31"/>
      <c r="M138" s="32"/>
      <c r="N138" s="33">
        <f t="shared" si="23"/>
        <v>88434.18</v>
      </c>
    </row>
    <row r="139" spans="1:14" s="101" customFormat="1" ht="14.25">
      <c r="A139" s="27">
        <f t="shared" si="24"/>
        <v>25</v>
      </c>
      <c r="B139" s="62" t="s">
        <v>94</v>
      </c>
      <c r="C139" s="75" t="s">
        <v>267</v>
      </c>
      <c r="D139" s="64">
        <v>600</v>
      </c>
      <c r="E139" s="31"/>
      <c r="F139" s="31"/>
      <c r="G139" s="31"/>
      <c r="H139" s="31"/>
      <c r="I139" s="32"/>
      <c r="J139" s="30"/>
      <c r="K139" s="31"/>
      <c r="L139" s="31"/>
      <c r="M139" s="32"/>
      <c r="N139" s="33">
        <f t="shared" si="23"/>
        <v>89034.18</v>
      </c>
    </row>
    <row r="140" spans="1:14" s="101" customFormat="1" ht="14.25">
      <c r="A140" s="27">
        <f t="shared" si="24"/>
        <v>26</v>
      </c>
      <c r="B140" s="62" t="s">
        <v>94</v>
      </c>
      <c r="C140" s="75" t="s">
        <v>268</v>
      </c>
      <c r="D140" s="64">
        <v>2000</v>
      </c>
      <c r="E140" s="31"/>
      <c r="F140" s="31"/>
      <c r="G140" s="31"/>
      <c r="H140" s="31"/>
      <c r="I140" s="32"/>
      <c r="J140" s="30"/>
      <c r="K140" s="31"/>
      <c r="L140" s="31"/>
      <c r="M140" s="32"/>
      <c r="N140" s="33">
        <f t="shared" si="23"/>
        <v>91034.18</v>
      </c>
    </row>
    <row r="141" spans="1:14" s="101" customFormat="1" ht="14.25">
      <c r="A141" s="27">
        <f t="shared" si="24"/>
        <v>27</v>
      </c>
      <c r="B141" s="62" t="s">
        <v>94</v>
      </c>
      <c r="C141" s="75" t="s">
        <v>269</v>
      </c>
      <c r="D141" s="64">
        <v>400</v>
      </c>
      <c r="E141" s="31"/>
      <c r="F141" s="31"/>
      <c r="G141" s="31"/>
      <c r="H141" s="31"/>
      <c r="I141" s="32"/>
      <c r="J141" s="30"/>
      <c r="K141" s="31"/>
      <c r="L141" s="31"/>
      <c r="M141" s="32"/>
      <c r="N141" s="33">
        <f t="shared" si="23"/>
        <v>91434.18</v>
      </c>
    </row>
    <row r="142" spans="1:14" s="101" customFormat="1" ht="14.25">
      <c r="A142" s="27">
        <f t="shared" si="24"/>
        <v>28</v>
      </c>
      <c r="B142" s="62" t="s">
        <v>94</v>
      </c>
      <c r="C142" s="75" t="s">
        <v>270</v>
      </c>
      <c r="D142" s="64">
        <v>400</v>
      </c>
      <c r="E142" s="31"/>
      <c r="F142" s="31"/>
      <c r="G142" s="31"/>
      <c r="H142" s="31"/>
      <c r="I142" s="32"/>
      <c r="J142" s="30"/>
      <c r="K142" s="31"/>
      <c r="L142" s="31"/>
      <c r="M142" s="32"/>
      <c r="N142" s="33">
        <f t="shared" si="23"/>
        <v>91834.18</v>
      </c>
    </row>
    <row r="143" spans="1:14" s="101" customFormat="1" ht="14.25">
      <c r="A143" s="27">
        <f t="shared" si="24"/>
        <v>29</v>
      </c>
      <c r="B143" s="62" t="s">
        <v>94</v>
      </c>
      <c r="C143" s="75" t="s">
        <v>271</v>
      </c>
      <c r="D143" s="64">
        <v>800</v>
      </c>
      <c r="E143" s="31"/>
      <c r="F143" s="31"/>
      <c r="G143" s="31"/>
      <c r="H143" s="31"/>
      <c r="I143" s="32">
        <v>13</v>
      </c>
      <c r="J143" s="30"/>
      <c r="K143" s="31"/>
      <c r="L143" s="31"/>
      <c r="M143" s="32"/>
      <c r="N143" s="33">
        <f t="shared" si="23"/>
        <v>92647.18</v>
      </c>
    </row>
    <row r="144" spans="1:14" s="101" customFormat="1" ht="14.25">
      <c r="A144" s="27">
        <f t="shared" si="24"/>
        <v>30</v>
      </c>
      <c r="B144" s="62" t="s">
        <v>94</v>
      </c>
      <c r="C144" s="75" t="s">
        <v>272</v>
      </c>
      <c r="D144" s="64">
        <v>400</v>
      </c>
      <c r="E144" s="31"/>
      <c r="F144" s="31"/>
      <c r="G144" s="31"/>
      <c r="H144" s="31"/>
      <c r="I144" s="32"/>
      <c r="J144" s="30"/>
      <c r="K144" s="31"/>
      <c r="L144" s="31"/>
      <c r="M144" s="32"/>
      <c r="N144" s="33">
        <f t="shared" si="23"/>
        <v>93047.18</v>
      </c>
    </row>
    <row r="145" spans="1:14" s="101" customFormat="1" ht="14.25">
      <c r="A145" s="27">
        <f t="shared" si="24"/>
        <v>31</v>
      </c>
      <c r="B145" s="62" t="s">
        <v>94</v>
      </c>
      <c r="C145" s="75" t="s">
        <v>273</v>
      </c>
      <c r="D145" s="64">
        <v>400</v>
      </c>
      <c r="E145" s="31"/>
      <c r="F145" s="31"/>
      <c r="G145" s="31"/>
      <c r="H145" s="31"/>
      <c r="I145" s="32">
        <v>2.68</v>
      </c>
      <c r="J145" s="30"/>
      <c r="K145" s="31"/>
      <c r="L145" s="31"/>
      <c r="M145" s="32"/>
      <c r="N145" s="33">
        <f t="shared" si="23"/>
        <v>93449.86</v>
      </c>
    </row>
    <row r="146" spans="1:14" s="101" customFormat="1" ht="14.25">
      <c r="A146" s="27">
        <f t="shared" si="24"/>
        <v>32</v>
      </c>
      <c r="B146" s="62" t="s">
        <v>94</v>
      </c>
      <c r="C146" s="75" t="s">
        <v>274</v>
      </c>
      <c r="D146" s="64">
        <v>2000</v>
      </c>
      <c r="E146" s="31"/>
      <c r="F146" s="31"/>
      <c r="G146" s="31"/>
      <c r="H146" s="31"/>
      <c r="I146" s="32"/>
      <c r="J146" s="30"/>
      <c r="K146" s="31"/>
      <c r="L146" s="31"/>
      <c r="M146" s="32"/>
      <c r="N146" s="33">
        <f t="shared" si="23"/>
        <v>95449.86</v>
      </c>
    </row>
    <row r="147" spans="1:14" s="101" customFormat="1" ht="14.25">
      <c r="A147" s="27">
        <f t="shared" si="24"/>
        <v>33</v>
      </c>
      <c r="B147" s="62" t="s">
        <v>94</v>
      </c>
      <c r="C147" s="75" t="s">
        <v>275</v>
      </c>
      <c r="D147" s="64">
        <v>600</v>
      </c>
      <c r="E147" s="31"/>
      <c r="F147" s="31"/>
      <c r="G147" s="31"/>
      <c r="H147" s="31"/>
      <c r="I147" s="32">
        <v>2.66</v>
      </c>
      <c r="J147" s="30"/>
      <c r="K147" s="31"/>
      <c r="L147" s="31"/>
      <c r="M147" s="32"/>
      <c r="N147" s="33">
        <f t="shared" si="23"/>
        <v>96052.52</v>
      </c>
    </row>
    <row r="148" spans="1:14" s="101" customFormat="1" ht="14.25">
      <c r="A148" s="27">
        <f t="shared" si="24"/>
        <v>34</v>
      </c>
      <c r="B148" s="62" t="s">
        <v>94</v>
      </c>
      <c r="C148" s="75" t="s">
        <v>276</v>
      </c>
      <c r="D148" s="64">
        <v>2000</v>
      </c>
      <c r="E148" s="31"/>
      <c r="F148" s="31"/>
      <c r="G148" s="31"/>
      <c r="H148" s="31"/>
      <c r="I148" s="32"/>
      <c r="J148" s="30"/>
      <c r="K148" s="31"/>
      <c r="L148" s="31"/>
      <c r="M148" s="32"/>
      <c r="N148" s="33">
        <f t="shared" si="23"/>
        <v>98052.52</v>
      </c>
    </row>
    <row r="149" spans="1:14" s="101" customFormat="1" ht="14.25">
      <c r="A149" s="27">
        <f t="shared" si="24"/>
        <v>35</v>
      </c>
      <c r="B149" s="62" t="s">
        <v>94</v>
      </c>
      <c r="C149" s="75" t="s">
        <v>277</v>
      </c>
      <c r="D149" s="64">
        <v>4600</v>
      </c>
      <c r="E149" s="31"/>
      <c r="F149" s="31"/>
      <c r="G149" s="31"/>
      <c r="H149" s="31"/>
      <c r="I149" s="32"/>
      <c r="J149" s="30"/>
      <c r="K149" s="31"/>
      <c r="L149" s="31"/>
      <c r="M149" s="32"/>
      <c r="N149" s="33">
        <f t="shared" si="23"/>
        <v>102652.52</v>
      </c>
    </row>
    <row r="150" spans="1:14" s="101" customFormat="1" ht="14.25">
      <c r="A150" s="27">
        <f t="shared" si="24"/>
        <v>36</v>
      </c>
      <c r="B150" s="62" t="s">
        <v>164</v>
      </c>
      <c r="C150" s="75" t="s">
        <v>278</v>
      </c>
      <c r="D150" s="64">
        <v>400</v>
      </c>
      <c r="E150" s="31"/>
      <c r="F150" s="31"/>
      <c r="G150" s="31"/>
      <c r="H150" s="31"/>
      <c r="I150" s="32"/>
      <c r="J150" s="30"/>
      <c r="K150" s="31"/>
      <c r="L150" s="31"/>
      <c r="M150" s="32"/>
      <c r="N150" s="33">
        <f t="shared" si="23"/>
        <v>103052.52</v>
      </c>
    </row>
    <row r="151" spans="1:14" s="101" customFormat="1" ht="14.25">
      <c r="A151" s="27">
        <f t="shared" si="24"/>
        <v>37</v>
      </c>
      <c r="B151" s="62" t="s">
        <v>164</v>
      </c>
      <c r="C151" s="75" t="s">
        <v>279</v>
      </c>
      <c r="D151" s="64">
        <v>1200</v>
      </c>
      <c r="E151" s="31"/>
      <c r="F151" s="31"/>
      <c r="G151" s="31"/>
      <c r="H151" s="31"/>
      <c r="I151" s="32"/>
      <c r="J151" s="30"/>
      <c r="K151" s="31"/>
      <c r="L151" s="31"/>
      <c r="M151" s="32"/>
      <c r="N151" s="33">
        <f t="shared" si="23"/>
        <v>104252.52</v>
      </c>
    </row>
    <row r="152" spans="1:14" s="101" customFormat="1" ht="14.25">
      <c r="A152" s="27">
        <f t="shared" si="24"/>
        <v>38</v>
      </c>
      <c r="B152" s="62" t="s">
        <v>164</v>
      </c>
      <c r="C152" s="75" t="s">
        <v>280</v>
      </c>
      <c r="D152" s="64">
        <v>600</v>
      </c>
      <c r="E152" s="31"/>
      <c r="F152" s="31"/>
      <c r="G152" s="31"/>
      <c r="H152" s="31"/>
      <c r="I152" s="32"/>
      <c r="J152" s="30"/>
      <c r="K152" s="31"/>
      <c r="L152" s="31"/>
      <c r="M152" s="32"/>
      <c r="N152" s="33">
        <f t="shared" si="23"/>
        <v>104852.52</v>
      </c>
    </row>
    <row r="153" spans="1:14" s="101" customFormat="1" ht="14.25">
      <c r="A153" s="27">
        <f t="shared" si="24"/>
        <v>39</v>
      </c>
      <c r="B153" s="62" t="s">
        <v>164</v>
      </c>
      <c r="C153" s="75" t="s">
        <v>281</v>
      </c>
      <c r="D153" s="64">
        <v>2000</v>
      </c>
      <c r="E153" s="31"/>
      <c r="F153" s="31"/>
      <c r="G153" s="31"/>
      <c r="H153" s="31"/>
      <c r="I153" s="32"/>
      <c r="J153" s="30"/>
      <c r="K153" s="31"/>
      <c r="L153" s="31"/>
      <c r="M153" s="32"/>
      <c r="N153" s="33">
        <f t="shared" si="23"/>
        <v>106852.52</v>
      </c>
    </row>
    <row r="154" spans="1:14" s="101" customFormat="1" ht="14.25">
      <c r="A154" s="27">
        <f t="shared" si="24"/>
        <v>40</v>
      </c>
      <c r="B154" s="62" t="s">
        <v>164</v>
      </c>
      <c r="C154" s="75" t="s">
        <v>282</v>
      </c>
      <c r="D154" s="64">
        <v>1400</v>
      </c>
      <c r="E154" s="31"/>
      <c r="F154" s="31"/>
      <c r="G154" s="31"/>
      <c r="H154" s="31"/>
      <c r="I154" s="32"/>
      <c r="J154" s="30"/>
      <c r="K154" s="31"/>
      <c r="L154" s="31"/>
      <c r="M154" s="32"/>
      <c r="N154" s="33">
        <f t="shared" si="23"/>
        <v>108252.52</v>
      </c>
    </row>
    <row r="155" spans="1:14" s="101" customFormat="1" ht="14.25">
      <c r="A155" s="27">
        <f t="shared" si="24"/>
        <v>41</v>
      </c>
      <c r="B155" s="62" t="s">
        <v>164</v>
      </c>
      <c r="C155" s="75" t="s">
        <v>283</v>
      </c>
      <c r="D155" s="64">
        <v>2800</v>
      </c>
      <c r="E155" s="31"/>
      <c r="F155" s="31"/>
      <c r="G155" s="31"/>
      <c r="H155" s="31"/>
      <c r="I155" s="32"/>
      <c r="J155" s="30"/>
      <c r="K155" s="31"/>
      <c r="L155" s="31"/>
      <c r="M155" s="32"/>
      <c r="N155" s="33">
        <f t="shared" si="23"/>
        <v>111052.52</v>
      </c>
    </row>
    <row r="156" spans="1:14" s="101" customFormat="1" ht="14.25">
      <c r="A156" s="27">
        <f t="shared" si="24"/>
        <v>42</v>
      </c>
      <c r="B156" s="62" t="s">
        <v>164</v>
      </c>
      <c r="C156" s="75" t="s">
        <v>284</v>
      </c>
      <c r="D156" s="64">
        <v>400</v>
      </c>
      <c r="E156" s="31"/>
      <c r="F156" s="31"/>
      <c r="G156" s="31"/>
      <c r="H156" s="31"/>
      <c r="I156" s="32"/>
      <c r="J156" s="30"/>
      <c r="K156" s="31"/>
      <c r="L156" s="31"/>
      <c r="M156" s="32"/>
      <c r="N156" s="33">
        <f t="shared" si="23"/>
        <v>111452.52</v>
      </c>
    </row>
    <row r="157" spans="1:14" s="101" customFormat="1" ht="14.25">
      <c r="A157" s="27">
        <f t="shared" si="24"/>
        <v>43</v>
      </c>
      <c r="B157" s="62" t="s">
        <v>164</v>
      </c>
      <c r="C157" s="75" t="s">
        <v>285</v>
      </c>
      <c r="D157" s="64">
        <v>2000</v>
      </c>
      <c r="E157" s="31"/>
      <c r="F157" s="31"/>
      <c r="G157" s="31"/>
      <c r="H157" s="31"/>
      <c r="I157" s="32"/>
      <c r="J157" s="30"/>
      <c r="K157" s="31"/>
      <c r="L157" s="31"/>
      <c r="M157" s="32"/>
      <c r="N157" s="33">
        <f t="shared" si="23"/>
        <v>113452.52</v>
      </c>
    </row>
    <row r="158" spans="1:14" s="101" customFormat="1" ht="14.25">
      <c r="A158" s="27">
        <f t="shared" si="24"/>
        <v>44</v>
      </c>
      <c r="B158" s="62" t="s">
        <v>164</v>
      </c>
      <c r="C158" s="75" t="s">
        <v>286</v>
      </c>
      <c r="D158" s="64">
        <v>800</v>
      </c>
      <c r="E158" s="31"/>
      <c r="F158" s="31"/>
      <c r="G158" s="31"/>
      <c r="H158" s="31"/>
      <c r="I158" s="32"/>
      <c r="J158" s="30"/>
      <c r="K158" s="31"/>
      <c r="L158" s="31"/>
      <c r="M158" s="32"/>
      <c r="N158" s="33">
        <f t="shared" si="23"/>
        <v>114252.52</v>
      </c>
    </row>
    <row r="159" spans="1:14" s="101" customFormat="1" ht="14.25">
      <c r="A159" s="27">
        <f t="shared" si="24"/>
        <v>45</v>
      </c>
      <c r="B159" s="62" t="s">
        <v>164</v>
      </c>
      <c r="C159" s="75" t="s">
        <v>287</v>
      </c>
      <c r="D159" s="64">
        <v>600</v>
      </c>
      <c r="E159" s="31"/>
      <c r="F159" s="31"/>
      <c r="G159" s="31"/>
      <c r="H159" s="31"/>
      <c r="I159" s="32"/>
      <c r="J159" s="30"/>
      <c r="K159" s="31"/>
      <c r="L159" s="31"/>
      <c r="M159" s="32"/>
      <c r="N159" s="33">
        <f t="shared" si="23"/>
        <v>114852.52</v>
      </c>
    </row>
    <row r="160" spans="1:14" s="101" customFormat="1" ht="14.25">
      <c r="A160" s="27">
        <f t="shared" si="24"/>
        <v>46</v>
      </c>
      <c r="B160" s="62" t="s">
        <v>164</v>
      </c>
      <c r="C160" s="75" t="s">
        <v>288</v>
      </c>
      <c r="D160" s="64">
        <v>2000</v>
      </c>
      <c r="E160" s="31"/>
      <c r="F160" s="31"/>
      <c r="G160" s="31"/>
      <c r="H160" s="31"/>
      <c r="I160" s="32"/>
      <c r="J160" s="30"/>
      <c r="K160" s="31"/>
      <c r="L160" s="31"/>
      <c r="M160" s="32"/>
      <c r="N160" s="33">
        <f t="shared" si="23"/>
        <v>116852.52</v>
      </c>
    </row>
    <row r="161" spans="1:14" s="101" customFormat="1" ht="14.25">
      <c r="A161" s="27">
        <f t="shared" si="24"/>
        <v>47</v>
      </c>
      <c r="B161" s="62" t="s">
        <v>164</v>
      </c>
      <c r="C161" s="75" t="s">
        <v>289</v>
      </c>
      <c r="D161" s="64">
        <v>6000</v>
      </c>
      <c r="E161" s="31"/>
      <c r="F161" s="31"/>
      <c r="G161" s="31"/>
      <c r="H161" s="31"/>
      <c r="I161" s="32"/>
      <c r="J161" s="30"/>
      <c r="K161" s="31"/>
      <c r="L161" s="31"/>
      <c r="M161" s="32"/>
      <c r="N161" s="33">
        <f t="shared" si="23"/>
        <v>122852.52</v>
      </c>
    </row>
    <row r="162" spans="1:14" s="101" customFormat="1" ht="14.25">
      <c r="A162" s="27">
        <f t="shared" si="24"/>
        <v>48</v>
      </c>
      <c r="B162" s="62" t="s">
        <v>164</v>
      </c>
      <c r="C162" s="75" t="s">
        <v>290</v>
      </c>
      <c r="D162" s="64">
        <v>800</v>
      </c>
      <c r="E162" s="31"/>
      <c r="F162" s="31"/>
      <c r="G162" s="31"/>
      <c r="H162" s="31"/>
      <c r="I162" s="32"/>
      <c r="J162" s="30"/>
      <c r="K162" s="31"/>
      <c r="L162" s="31"/>
      <c r="M162" s="32"/>
      <c r="N162" s="33">
        <f t="shared" si="23"/>
        <v>123652.52</v>
      </c>
    </row>
    <row r="163" spans="1:14" s="101" customFormat="1" ht="14.25">
      <c r="A163" s="27">
        <f t="shared" si="24"/>
        <v>49</v>
      </c>
      <c r="B163" s="62" t="s">
        <v>99</v>
      </c>
      <c r="C163" s="75" t="s">
        <v>291</v>
      </c>
      <c r="D163" s="64">
        <v>800</v>
      </c>
      <c r="E163" s="31"/>
      <c r="F163" s="31"/>
      <c r="G163" s="31"/>
      <c r="H163" s="31"/>
      <c r="I163" s="32"/>
      <c r="J163" s="30"/>
      <c r="K163" s="31"/>
      <c r="L163" s="31"/>
      <c r="M163" s="32"/>
      <c r="N163" s="33">
        <f t="shared" si="23"/>
        <v>124452.52</v>
      </c>
    </row>
    <row r="164" spans="1:14" s="101" customFormat="1" ht="14.25">
      <c r="A164" s="27">
        <f t="shared" si="24"/>
        <v>50</v>
      </c>
      <c r="B164" s="62" t="s">
        <v>99</v>
      </c>
      <c r="C164" s="75" t="s">
        <v>292</v>
      </c>
      <c r="D164" s="64">
        <v>2000</v>
      </c>
      <c r="E164" s="31"/>
      <c r="F164" s="31"/>
      <c r="G164" s="31"/>
      <c r="H164" s="31"/>
      <c r="I164" s="32"/>
      <c r="J164" s="30"/>
      <c r="K164" s="31"/>
      <c r="L164" s="31"/>
      <c r="M164" s="32"/>
      <c r="N164" s="33">
        <f t="shared" si="23"/>
        <v>126452.52</v>
      </c>
    </row>
    <row r="165" spans="1:14" s="101" customFormat="1" ht="14.25">
      <c r="A165" s="27">
        <f t="shared" si="24"/>
        <v>51</v>
      </c>
      <c r="B165" s="62" t="s">
        <v>99</v>
      </c>
      <c r="C165" s="75" t="s">
        <v>293</v>
      </c>
      <c r="D165" s="64">
        <v>400</v>
      </c>
      <c r="E165" s="31"/>
      <c r="F165" s="31"/>
      <c r="G165" s="31"/>
      <c r="H165" s="31"/>
      <c r="I165" s="32"/>
      <c r="J165" s="30"/>
      <c r="K165" s="31"/>
      <c r="L165" s="31"/>
      <c r="M165" s="32"/>
      <c r="N165" s="33">
        <f t="shared" si="23"/>
        <v>126852.52</v>
      </c>
    </row>
    <row r="166" spans="1:14" s="101" customFormat="1" ht="14.25">
      <c r="A166" s="27">
        <f t="shared" si="24"/>
        <v>52</v>
      </c>
      <c r="B166" s="62" t="s">
        <v>99</v>
      </c>
      <c r="C166" s="75" t="s">
        <v>294</v>
      </c>
      <c r="D166" s="64">
        <v>400</v>
      </c>
      <c r="E166" s="31"/>
      <c r="F166" s="31"/>
      <c r="G166" s="31"/>
      <c r="H166" s="31"/>
      <c r="I166" s="32"/>
      <c r="J166" s="30"/>
      <c r="K166" s="31"/>
      <c r="L166" s="31"/>
      <c r="M166" s="32"/>
      <c r="N166" s="33">
        <f t="shared" si="23"/>
        <v>127252.52</v>
      </c>
    </row>
    <row r="167" spans="1:14" s="101" customFormat="1" ht="14.25">
      <c r="A167" s="27">
        <f t="shared" si="24"/>
        <v>53</v>
      </c>
      <c r="B167" s="62" t="s">
        <v>99</v>
      </c>
      <c r="C167" s="75" t="s">
        <v>295</v>
      </c>
      <c r="D167" s="64">
        <v>2000</v>
      </c>
      <c r="E167" s="31"/>
      <c r="F167" s="31"/>
      <c r="G167" s="31"/>
      <c r="H167" s="31"/>
      <c r="I167" s="32"/>
      <c r="J167" s="30"/>
      <c r="K167" s="31"/>
      <c r="L167" s="31"/>
      <c r="M167" s="32"/>
      <c r="N167" s="33">
        <f t="shared" si="23"/>
        <v>129252.52</v>
      </c>
    </row>
    <row r="168" spans="1:14" s="101" customFormat="1" ht="14.25">
      <c r="A168" s="27">
        <f t="shared" si="24"/>
        <v>54</v>
      </c>
      <c r="B168" s="62" t="s">
        <v>99</v>
      </c>
      <c r="C168" s="75" t="s">
        <v>296</v>
      </c>
      <c r="D168" s="64">
        <v>2000</v>
      </c>
      <c r="E168" s="31"/>
      <c r="F168" s="31"/>
      <c r="G168" s="31"/>
      <c r="H168" s="31"/>
      <c r="I168" s="32"/>
      <c r="J168" s="30"/>
      <c r="K168" s="31"/>
      <c r="L168" s="31"/>
      <c r="M168" s="32"/>
      <c r="N168" s="33">
        <f t="shared" si="23"/>
        <v>131252.52</v>
      </c>
    </row>
    <row r="169" spans="1:14" s="101" customFormat="1" ht="14.25">
      <c r="A169" s="27">
        <f t="shared" si="24"/>
        <v>55</v>
      </c>
      <c r="B169" s="62" t="s">
        <v>99</v>
      </c>
      <c r="C169" s="75" t="s">
        <v>297</v>
      </c>
      <c r="D169" s="64">
        <v>600</v>
      </c>
      <c r="E169" s="31"/>
      <c r="F169" s="31"/>
      <c r="G169" s="31"/>
      <c r="H169" s="31"/>
      <c r="I169" s="32"/>
      <c r="J169" s="30"/>
      <c r="K169" s="31"/>
      <c r="L169" s="31"/>
      <c r="M169" s="32"/>
      <c r="N169" s="33">
        <f t="shared" si="23"/>
        <v>131852.52</v>
      </c>
    </row>
    <row r="170" spans="1:14" s="101" customFormat="1" ht="14.25">
      <c r="A170" s="27">
        <f t="shared" si="24"/>
        <v>56</v>
      </c>
      <c r="B170" s="62" t="s">
        <v>99</v>
      </c>
      <c r="C170" s="75" t="s">
        <v>298</v>
      </c>
      <c r="D170" s="64">
        <v>600</v>
      </c>
      <c r="E170" s="31"/>
      <c r="F170" s="31"/>
      <c r="G170" s="31"/>
      <c r="H170" s="31"/>
      <c r="I170" s="32"/>
      <c r="J170" s="30"/>
      <c r="K170" s="31"/>
      <c r="L170" s="31"/>
      <c r="M170" s="32"/>
      <c r="N170" s="33">
        <f t="shared" si="23"/>
        <v>132452.52</v>
      </c>
    </row>
    <row r="171" spans="1:14" s="101" customFormat="1" ht="14.25">
      <c r="A171" s="27">
        <f t="shared" si="24"/>
        <v>57</v>
      </c>
      <c r="B171" s="62" t="s">
        <v>99</v>
      </c>
      <c r="C171" s="75" t="s">
        <v>299</v>
      </c>
      <c r="D171" s="64">
        <v>400</v>
      </c>
      <c r="E171" s="31"/>
      <c r="F171" s="31"/>
      <c r="G171" s="31"/>
      <c r="H171" s="31"/>
      <c r="I171" s="32"/>
      <c r="J171" s="30"/>
      <c r="K171" s="31"/>
      <c r="L171" s="31"/>
      <c r="M171" s="32"/>
      <c r="N171" s="33">
        <f t="shared" si="23"/>
        <v>132852.52</v>
      </c>
    </row>
    <row r="172" spans="1:14" s="101" customFormat="1" ht="14.25">
      <c r="A172" s="27">
        <f t="shared" si="24"/>
        <v>58</v>
      </c>
      <c r="B172" s="62" t="s">
        <v>103</v>
      </c>
      <c r="C172" s="75" t="s">
        <v>300</v>
      </c>
      <c r="D172" s="64">
        <v>600</v>
      </c>
      <c r="E172" s="31"/>
      <c r="F172" s="31"/>
      <c r="G172" s="31"/>
      <c r="H172" s="31"/>
      <c r="I172" s="32"/>
      <c r="J172" s="30"/>
      <c r="K172" s="31"/>
      <c r="L172" s="31"/>
      <c r="M172" s="32"/>
      <c r="N172" s="33">
        <f t="shared" si="23"/>
        <v>133452.52</v>
      </c>
    </row>
    <row r="173" spans="1:14" s="101" customFormat="1" ht="14.25">
      <c r="A173" s="27">
        <f t="shared" si="24"/>
        <v>59</v>
      </c>
      <c r="B173" s="62" t="s">
        <v>103</v>
      </c>
      <c r="C173" s="75" t="s">
        <v>301</v>
      </c>
      <c r="D173" s="64">
        <v>2000</v>
      </c>
      <c r="E173" s="31"/>
      <c r="F173" s="31"/>
      <c r="G173" s="31"/>
      <c r="H173" s="31"/>
      <c r="I173" s="32">
        <v>7.22</v>
      </c>
      <c r="J173" s="30"/>
      <c r="K173" s="31"/>
      <c r="L173" s="31"/>
      <c r="M173" s="32"/>
      <c r="N173" s="33">
        <f t="shared" si="23"/>
        <v>135459.74</v>
      </c>
    </row>
    <row r="174" spans="1:14" s="101" customFormat="1" ht="14.25">
      <c r="A174" s="27">
        <f t="shared" si="24"/>
        <v>60</v>
      </c>
      <c r="B174" s="62" t="s">
        <v>103</v>
      </c>
      <c r="C174" s="75" t="s">
        <v>302</v>
      </c>
      <c r="D174" s="64">
        <v>4000</v>
      </c>
      <c r="E174" s="31"/>
      <c r="F174" s="31"/>
      <c r="G174" s="31"/>
      <c r="H174" s="31"/>
      <c r="I174" s="32"/>
      <c r="J174" s="30"/>
      <c r="K174" s="31"/>
      <c r="L174" s="31"/>
      <c r="M174" s="32"/>
      <c r="N174" s="33">
        <f t="shared" si="23"/>
        <v>139459.74</v>
      </c>
    </row>
    <row r="175" spans="1:14" s="101" customFormat="1" ht="14.25">
      <c r="A175" s="27">
        <f t="shared" si="24"/>
        <v>61</v>
      </c>
      <c r="B175" s="62" t="s">
        <v>103</v>
      </c>
      <c r="C175" s="75" t="s">
        <v>171</v>
      </c>
      <c r="D175" s="64">
        <v>800</v>
      </c>
      <c r="E175" s="31"/>
      <c r="F175" s="31"/>
      <c r="G175" s="31"/>
      <c r="H175" s="31"/>
      <c r="I175" s="32"/>
      <c r="J175" s="30"/>
      <c r="K175" s="31"/>
      <c r="L175" s="31"/>
      <c r="M175" s="32"/>
      <c r="N175" s="33">
        <f t="shared" si="23"/>
        <v>140259.74</v>
      </c>
    </row>
    <row r="176" spans="1:14" s="101" customFormat="1" ht="14.25">
      <c r="A176" s="27">
        <f t="shared" si="24"/>
        <v>62</v>
      </c>
      <c r="B176" s="62" t="s">
        <v>103</v>
      </c>
      <c r="C176" s="75" t="s">
        <v>303</v>
      </c>
      <c r="D176" s="64">
        <v>2600</v>
      </c>
      <c r="E176" s="31"/>
      <c r="F176" s="31"/>
      <c r="G176" s="31"/>
      <c r="H176" s="31"/>
      <c r="I176" s="32"/>
      <c r="J176" s="30"/>
      <c r="K176" s="31"/>
      <c r="L176" s="31"/>
      <c r="M176" s="32"/>
      <c r="N176" s="33">
        <f t="shared" si="23"/>
        <v>142859.74</v>
      </c>
    </row>
    <row r="177" spans="1:14" s="101" customFormat="1" ht="14.25">
      <c r="A177" s="27">
        <f t="shared" si="24"/>
        <v>63</v>
      </c>
      <c r="B177" s="62" t="s">
        <v>105</v>
      </c>
      <c r="C177" s="75" t="s">
        <v>304</v>
      </c>
      <c r="D177" s="64">
        <v>3000</v>
      </c>
      <c r="E177" s="31"/>
      <c r="F177" s="31"/>
      <c r="G177" s="31"/>
      <c r="H177" s="31"/>
      <c r="I177" s="32"/>
      <c r="J177" s="30"/>
      <c r="K177" s="31"/>
      <c r="L177" s="31"/>
      <c r="M177" s="32"/>
      <c r="N177" s="33">
        <f t="shared" si="23"/>
        <v>145859.74</v>
      </c>
    </row>
    <row r="178" spans="1:14" s="101" customFormat="1" ht="14.25">
      <c r="A178" s="27">
        <f t="shared" si="24"/>
        <v>64</v>
      </c>
      <c r="B178" s="62" t="s">
        <v>105</v>
      </c>
      <c r="C178" s="85" t="s">
        <v>305</v>
      </c>
      <c r="D178" s="64">
        <v>5000</v>
      </c>
      <c r="E178" s="31"/>
      <c r="F178" s="31"/>
      <c r="G178" s="31"/>
      <c r="H178" s="31"/>
      <c r="I178" s="32"/>
      <c r="J178" s="30"/>
      <c r="K178" s="31"/>
      <c r="L178" s="31"/>
      <c r="M178" s="32"/>
      <c r="N178" s="33">
        <f t="shared" si="23"/>
        <v>150859.74</v>
      </c>
    </row>
    <row r="179" spans="1:14" s="101" customFormat="1" ht="14.25">
      <c r="A179" s="27">
        <f t="shared" si="24"/>
        <v>65</v>
      </c>
      <c r="B179" s="62" t="s">
        <v>306</v>
      </c>
      <c r="C179" s="75" t="s">
        <v>307</v>
      </c>
      <c r="D179" s="64">
        <v>2000</v>
      </c>
      <c r="E179" s="31"/>
      <c r="F179" s="31"/>
      <c r="G179" s="31"/>
      <c r="H179" s="31"/>
      <c r="I179" s="32"/>
      <c r="J179" s="30"/>
      <c r="K179" s="31"/>
      <c r="L179" s="31"/>
      <c r="M179" s="32"/>
      <c r="N179" s="33">
        <f aca="true" t="shared" si="25" ref="N179:N234">N178+SUM(D179:I179)-SUM(J179:M179)</f>
        <v>152859.74</v>
      </c>
    </row>
    <row r="180" spans="1:14" s="101" customFormat="1" ht="14.25">
      <c r="A180" s="27">
        <f aca="true" t="shared" si="26" ref="A180:A234">A179+1</f>
        <v>66</v>
      </c>
      <c r="B180" s="62" t="s">
        <v>308</v>
      </c>
      <c r="C180" s="75" t="s">
        <v>309</v>
      </c>
      <c r="D180" s="64">
        <v>200</v>
      </c>
      <c r="E180" s="31"/>
      <c r="F180" s="31"/>
      <c r="G180" s="31"/>
      <c r="H180" s="31"/>
      <c r="I180" s="32"/>
      <c r="J180" s="30"/>
      <c r="K180" s="31"/>
      <c r="L180" s="31"/>
      <c r="M180" s="32"/>
      <c r="N180" s="33">
        <f t="shared" si="25"/>
        <v>153059.74</v>
      </c>
    </row>
    <row r="181" spans="1:14" s="101" customFormat="1" ht="14.25">
      <c r="A181" s="27">
        <f t="shared" si="26"/>
        <v>67</v>
      </c>
      <c r="B181" s="62" t="s">
        <v>310</v>
      </c>
      <c r="C181" s="75" t="s">
        <v>311</v>
      </c>
      <c r="D181" s="64">
        <v>2000</v>
      </c>
      <c r="E181" s="31"/>
      <c r="F181" s="31"/>
      <c r="G181" s="31"/>
      <c r="H181" s="31"/>
      <c r="I181" s="32"/>
      <c r="J181" s="30"/>
      <c r="K181" s="31"/>
      <c r="L181" s="31"/>
      <c r="M181" s="32"/>
      <c r="N181" s="33">
        <f t="shared" si="25"/>
        <v>155059.74</v>
      </c>
    </row>
    <row r="182" spans="1:14" s="101" customFormat="1" ht="14.25">
      <c r="A182" s="27">
        <f t="shared" si="26"/>
        <v>68</v>
      </c>
      <c r="B182" s="62" t="s">
        <v>310</v>
      </c>
      <c r="C182" s="75" t="s">
        <v>312</v>
      </c>
      <c r="D182" s="64">
        <v>2000</v>
      </c>
      <c r="E182" s="31"/>
      <c r="F182" s="31"/>
      <c r="G182" s="31"/>
      <c r="H182" s="31"/>
      <c r="I182" s="32"/>
      <c r="J182" s="30"/>
      <c r="K182" s="31"/>
      <c r="L182" s="31"/>
      <c r="M182" s="32"/>
      <c r="N182" s="33">
        <f t="shared" si="25"/>
        <v>157059.74</v>
      </c>
    </row>
    <row r="183" spans="1:14" s="101" customFormat="1" ht="14.25">
      <c r="A183" s="27">
        <f t="shared" si="26"/>
        <v>69</v>
      </c>
      <c r="B183" s="62" t="s">
        <v>313</v>
      </c>
      <c r="C183" s="75" t="s">
        <v>314</v>
      </c>
      <c r="D183" s="64">
        <v>2000</v>
      </c>
      <c r="E183" s="31"/>
      <c r="F183" s="31"/>
      <c r="G183" s="31"/>
      <c r="H183" s="31"/>
      <c r="I183" s="32"/>
      <c r="J183" s="30"/>
      <c r="K183" s="31"/>
      <c r="L183" s="31"/>
      <c r="M183" s="32"/>
      <c r="N183" s="33">
        <f t="shared" si="25"/>
        <v>159059.74</v>
      </c>
    </row>
    <row r="184" spans="1:14" s="101" customFormat="1" ht="14.25">
      <c r="A184" s="27">
        <f t="shared" si="26"/>
        <v>70</v>
      </c>
      <c r="B184" s="62" t="s">
        <v>315</v>
      </c>
      <c r="C184" s="75" t="s">
        <v>316</v>
      </c>
      <c r="D184" s="64">
        <v>400</v>
      </c>
      <c r="E184" s="31"/>
      <c r="F184" s="31"/>
      <c r="G184" s="31"/>
      <c r="H184" s="31"/>
      <c r="I184" s="32"/>
      <c r="J184" s="30"/>
      <c r="K184" s="31"/>
      <c r="L184" s="31"/>
      <c r="M184" s="32"/>
      <c r="N184" s="33">
        <f t="shared" si="25"/>
        <v>159459.74</v>
      </c>
    </row>
    <row r="185" spans="1:14" s="101" customFormat="1" ht="14.25">
      <c r="A185" s="27">
        <f t="shared" si="26"/>
        <v>71</v>
      </c>
      <c r="B185" s="62" t="s">
        <v>317</v>
      </c>
      <c r="C185" s="75" t="s">
        <v>318</v>
      </c>
      <c r="D185" s="64">
        <v>2000</v>
      </c>
      <c r="E185" s="31"/>
      <c r="F185" s="31"/>
      <c r="G185" s="31"/>
      <c r="H185" s="31"/>
      <c r="I185" s="32"/>
      <c r="J185" s="30"/>
      <c r="K185" s="31"/>
      <c r="L185" s="31"/>
      <c r="M185" s="32"/>
      <c r="N185" s="33">
        <f t="shared" si="25"/>
        <v>161459.74</v>
      </c>
    </row>
    <row r="186" spans="1:14" s="101" customFormat="1" ht="14.25">
      <c r="A186" s="27">
        <f t="shared" si="26"/>
        <v>72</v>
      </c>
      <c r="B186" s="62" t="s">
        <v>317</v>
      </c>
      <c r="C186" s="134" t="s">
        <v>319</v>
      </c>
      <c r="D186" s="64"/>
      <c r="E186" s="31"/>
      <c r="F186" s="31"/>
      <c r="G186" s="31"/>
      <c r="H186" s="31"/>
      <c r="I186" s="32"/>
      <c r="J186" s="30">
        <v>2000</v>
      </c>
      <c r="K186" s="31"/>
      <c r="L186" s="31"/>
      <c r="M186" s="32"/>
      <c r="N186" s="33">
        <f t="shared" si="25"/>
        <v>159459.74</v>
      </c>
    </row>
    <row r="187" spans="1:14" s="101" customFormat="1" ht="14.25">
      <c r="A187" s="27">
        <f t="shared" si="26"/>
        <v>73</v>
      </c>
      <c r="B187" s="62" t="s">
        <v>320</v>
      </c>
      <c r="C187" s="75" t="s">
        <v>321</v>
      </c>
      <c r="D187" s="64">
        <v>400</v>
      </c>
      <c r="E187" s="31"/>
      <c r="F187" s="31"/>
      <c r="G187" s="31"/>
      <c r="H187" s="31"/>
      <c r="I187" s="32"/>
      <c r="J187" s="30"/>
      <c r="K187" s="31"/>
      <c r="L187" s="31"/>
      <c r="M187" s="32"/>
      <c r="N187" s="33">
        <f t="shared" si="25"/>
        <v>159859.74</v>
      </c>
    </row>
    <row r="188" spans="1:14" s="101" customFormat="1" ht="14.25">
      <c r="A188" s="27">
        <f t="shared" si="26"/>
        <v>74</v>
      </c>
      <c r="B188" s="62" t="s">
        <v>320</v>
      </c>
      <c r="C188" s="75" t="s">
        <v>322</v>
      </c>
      <c r="D188" s="64">
        <v>400</v>
      </c>
      <c r="E188" s="31"/>
      <c r="F188" s="31"/>
      <c r="G188" s="31"/>
      <c r="H188" s="31"/>
      <c r="I188" s="32"/>
      <c r="J188" s="30"/>
      <c r="K188" s="31"/>
      <c r="L188" s="31"/>
      <c r="M188" s="32"/>
      <c r="N188" s="33">
        <f t="shared" si="25"/>
        <v>160259.74</v>
      </c>
    </row>
    <row r="189" spans="1:14" s="101" customFormat="1" ht="14.25">
      <c r="A189" s="27">
        <f t="shared" si="26"/>
        <v>75</v>
      </c>
      <c r="B189" s="62" t="s">
        <v>323</v>
      </c>
      <c r="C189" s="75" t="s">
        <v>324</v>
      </c>
      <c r="D189" s="64">
        <v>2000</v>
      </c>
      <c r="E189" s="31"/>
      <c r="F189" s="31"/>
      <c r="G189" s="31"/>
      <c r="H189" s="31"/>
      <c r="I189" s="32"/>
      <c r="J189" s="30"/>
      <c r="K189" s="31"/>
      <c r="L189" s="31"/>
      <c r="M189" s="32"/>
      <c r="N189" s="33">
        <f t="shared" si="25"/>
        <v>162259.74</v>
      </c>
    </row>
    <row r="190" spans="1:14" s="101" customFormat="1" ht="14.25">
      <c r="A190" s="27">
        <f t="shared" si="26"/>
        <v>76</v>
      </c>
      <c r="B190" s="62" t="s">
        <v>325</v>
      </c>
      <c r="C190" s="75" t="s">
        <v>326</v>
      </c>
      <c r="D190" s="64">
        <v>1600</v>
      </c>
      <c r="E190" s="31"/>
      <c r="F190" s="31"/>
      <c r="G190" s="31"/>
      <c r="H190" s="31"/>
      <c r="I190" s="32"/>
      <c r="J190" s="30"/>
      <c r="K190" s="31"/>
      <c r="L190" s="31"/>
      <c r="M190" s="32"/>
      <c r="N190" s="33">
        <f t="shared" si="25"/>
        <v>163859.74</v>
      </c>
    </row>
    <row r="191" spans="1:14" s="101" customFormat="1" ht="14.25">
      <c r="A191" s="27">
        <f t="shared" si="26"/>
        <v>77</v>
      </c>
      <c r="B191" s="62" t="s">
        <v>325</v>
      </c>
      <c r="C191" s="75" t="s">
        <v>327</v>
      </c>
      <c r="D191" s="64">
        <v>600</v>
      </c>
      <c r="E191" s="31"/>
      <c r="F191" s="31"/>
      <c r="G191" s="31"/>
      <c r="H191" s="31"/>
      <c r="I191" s="32"/>
      <c r="J191" s="30"/>
      <c r="K191" s="31"/>
      <c r="L191" s="31"/>
      <c r="M191" s="32"/>
      <c r="N191" s="33">
        <f t="shared" si="25"/>
        <v>164459.74</v>
      </c>
    </row>
    <row r="192" spans="1:14" s="101" customFormat="1" ht="14.25">
      <c r="A192" s="27">
        <f t="shared" si="26"/>
        <v>78</v>
      </c>
      <c r="B192" s="62" t="s">
        <v>325</v>
      </c>
      <c r="C192" s="75" t="s">
        <v>328</v>
      </c>
      <c r="D192" s="64">
        <v>2400</v>
      </c>
      <c r="E192" s="31"/>
      <c r="F192" s="31"/>
      <c r="G192" s="31"/>
      <c r="H192" s="31"/>
      <c r="I192" s="32"/>
      <c r="J192" s="30"/>
      <c r="K192" s="31"/>
      <c r="L192" s="31"/>
      <c r="M192" s="32"/>
      <c r="N192" s="33">
        <f t="shared" si="25"/>
        <v>166859.74</v>
      </c>
    </row>
    <row r="193" spans="1:14" s="101" customFormat="1" ht="14.25">
      <c r="A193" s="27">
        <f t="shared" si="26"/>
        <v>79</v>
      </c>
      <c r="B193" s="62" t="s">
        <v>325</v>
      </c>
      <c r="C193" s="75" t="s">
        <v>329</v>
      </c>
      <c r="D193" s="64">
        <v>1600</v>
      </c>
      <c r="E193" s="31"/>
      <c r="F193" s="31"/>
      <c r="G193" s="31"/>
      <c r="H193" s="31"/>
      <c r="I193" s="32"/>
      <c r="J193" s="30"/>
      <c r="K193" s="31"/>
      <c r="L193" s="31"/>
      <c r="M193" s="32"/>
      <c r="N193" s="33">
        <f t="shared" si="25"/>
        <v>168459.74</v>
      </c>
    </row>
    <row r="194" spans="1:14" s="101" customFormat="1" ht="14.25">
      <c r="A194" s="27">
        <f t="shared" si="26"/>
        <v>80</v>
      </c>
      <c r="B194" s="62" t="s">
        <v>325</v>
      </c>
      <c r="C194" s="75" t="s">
        <v>330</v>
      </c>
      <c r="D194" s="64">
        <v>1200</v>
      </c>
      <c r="E194" s="31"/>
      <c r="F194" s="31"/>
      <c r="G194" s="31"/>
      <c r="H194" s="31"/>
      <c r="I194" s="32"/>
      <c r="J194" s="30"/>
      <c r="K194" s="31"/>
      <c r="L194" s="31"/>
      <c r="M194" s="32"/>
      <c r="N194" s="33">
        <f t="shared" si="25"/>
        <v>169659.74</v>
      </c>
    </row>
    <row r="195" spans="1:14" s="101" customFormat="1" ht="14.25">
      <c r="A195" s="27">
        <f t="shared" si="26"/>
        <v>81</v>
      </c>
      <c r="B195" s="62" t="s">
        <v>325</v>
      </c>
      <c r="C195" s="75" t="s">
        <v>331</v>
      </c>
      <c r="D195" s="64">
        <v>600</v>
      </c>
      <c r="E195" s="31"/>
      <c r="F195" s="31"/>
      <c r="G195" s="31"/>
      <c r="H195" s="31"/>
      <c r="I195" s="32"/>
      <c r="J195" s="30"/>
      <c r="K195" s="31"/>
      <c r="L195" s="31"/>
      <c r="M195" s="32"/>
      <c r="N195" s="33">
        <f t="shared" si="25"/>
        <v>170259.74</v>
      </c>
    </row>
    <row r="196" spans="1:14" s="101" customFormat="1" ht="14.25">
      <c r="A196" s="27">
        <f t="shared" si="26"/>
        <v>82</v>
      </c>
      <c r="B196" s="62" t="s">
        <v>325</v>
      </c>
      <c r="C196" s="75" t="s">
        <v>332</v>
      </c>
      <c r="D196" s="64">
        <v>600</v>
      </c>
      <c r="E196" s="31"/>
      <c r="F196" s="31"/>
      <c r="G196" s="31"/>
      <c r="H196" s="31"/>
      <c r="I196" s="32"/>
      <c r="J196" s="30"/>
      <c r="K196" s="31"/>
      <c r="L196" s="31"/>
      <c r="M196" s="32"/>
      <c r="N196" s="33">
        <f t="shared" si="25"/>
        <v>170859.74</v>
      </c>
    </row>
    <row r="197" spans="1:14" s="101" customFormat="1" ht="14.25">
      <c r="A197" s="27">
        <f t="shared" si="26"/>
        <v>83</v>
      </c>
      <c r="B197" s="62" t="s">
        <v>325</v>
      </c>
      <c r="C197" s="75" t="s">
        <v>333</v>
      </c>
      <c r="D197" s="64">
        <v>1000</v>
      </c>
      <c r="E197" s="31"/>
      <c r="F197" s="31"/>
      <c r="G197" s="31"/>
      <c r="H197" s="31"/>
      <c r="I197" s="32"/>
      <c r="J197" s="30"/>
      <c r="K197" s="31"/>
      <c r="L197" s="31"/>
      <c r="M197" s="32"/>
      <c r="N197" s="33">
        <f t="shared" si="25"/>
        <v>171859.74</v>
      </c>
    </row>
    <row r="198" spans="1:14" s="101" customFormat="1" ht="14.25">
      <c r="A198" s="27">
        <f t="shared" si="26"/>
        <v>84</v>
      </c>
      <c r="B198" s="62" t="s">
        <v>325</v>
      </c>
      <c r="C198" s="75" t="s">
        <v>334</v>
      </c>
      <c r="D198" s="64">
        <v>2000</v>
      </c>
      <c r="E198" s="31"/>
      <c r="F198" s="31"/>
      <c r="G198" s="31"/>
      <c r="H198" s="31"/>
      <c r="I198" s="32"/>
      <c r="J198" s="30"/>
      <c r="K198" s="31"/>
      <c r="L198" s="31"/>
      <c r="M198" s="32"/>
      <c r="N198" s="33">
        <f t="shared" si="25"/>
        <v>173859.74</v>
      </c>
    </row>
    <row r="199" spans="1:14" s="101" customFormat="1" ht="14.25">
      <c r="A199" s="27">
        <f t="shared" si="26"/>
        <v>85</v>
      </c>
      <c r="B199" s="62" t="s">
        <v>325</v>
      </c>
      <c r="C199" s="75" t="s">
        <v>335</v>
      </c>
      <c r="D199" s="64">
        <v>800</v>
      </c>
      <c r="E199" s="31"/>
      <c r="F199" s="31"/>
      <c r="G199" s="31"/>
      <c r="H199" s="31"/>
      <c r="I199" s="32"/>
      <c r="J199" s="30"/>
      <c r="K199" s="31"/>
      <c r="L199" s="31"/>
      <c r="M199" s="32"/>
      <c r="N199" s="33">
        <f t="shared" si="25"/>
        <v>174659.74</v>
      </c>
    </row>
    <row r="200" spans="1:14" s="101" customFormat="1" ht="14.25">
      <c r="A200" s="27">
        <f t="shared" si="26"/>
        <v>86</v>
      </c>
      <c r="B200" s="62" t="s">
        <v>107</v>
      </c>
      <c r="C200" s="75" t="s">
        <v>336</v>
      </c>
      <c r="D200" s="64">
        <v>2000</v>
      </c>
      <c r="E200" s="31"/>
      <c r="F200" s="31"/>
      <c r="G200" s="31"/>
      <c r="H200" s="31"/>
      <c r="I200" s="32"/>
      <c r="J200" s="30"/>
      <c r="K200" s="31"/>
      <c r="L200" s="31"/>
      <c r="M200" s="32"/>
      <c r="N200" s="33">
        <f t="shared" si="25"/>
        <v>176659.74</v>
      </c>
    </row>
    <row r="201" spans="1:14" s="101" customFormat="1" ht="14.25">
      <c r="A201" s="27">
        <f t="shared" si="26"/>
        <v>87</v>
      </c>
      <c r="B201" s="62" t="s">
        <v>107</v>
      </c>
      <c r="C201" s="75" t="s">
        <v>337</v>
      </c>
      <c r="D201" s="64">
        <v>3000</v>
      </c>
      <c r="E201" s="31"/>
      <c r="F201" s="31"/>
      <c r="G201" s="31"/>
      <c r="H201" s="31"/>
      <c r="I201" s="32"/>
      <c r="J201" s="30"/>
      <c r="K201" s="31"/>
      <c r="L201" s="31"/>
      <c r="M201" s="32"/>
      <c r="N201" s="33">
        <f t="shared" si="25"/>
        <v>179659.74</v>
      </c>
    </row>
    <row r="202" spans="1:14" s="101" customFormat="1" ht="14.25">
      <c r="A202" s="27">
        <f t="shared" si="26"/>
        <v>88</v>
      </c>
      <c r="B202" s="62" t="s">
        <v>107</v>
      </c>
      <c r="C202" s="75" t="s">
        <v>338</v>
      </c>
      <c r="D202" s="64">
        <v>400</v>
      </c>
      <c r="E202" s="31"/>
      <c r="F202" s="31"/>
      <c r="G202" s="31"/>
      <c r="H202" s="31"/>
      <c r="I202" s="32"/>
      <c r="J202" s="30"/>
      <c r="K202" s="31"/>
      <c r="L202" s="31"/>
      <c r="M202" s="32"/>
      <c r="N202" s="33">
        <f t="shared" si="25"/>
        <v>180059.74</v>
      </c>
    </row>
    <row r="203" spans="1:14" s="101" customFormat="1" ht="14.25">
      <c r="A203" s="27">
        <f t="shared" si="26"/>
        <v>89</v>
      </c>
      <c r="B203" s="62" t="s">
        <v>107</v>
      </c>
      <c r="C203" s="75" t="s">
        <v>339</v>
      </c>
      <c r="D203" s="64">
        <v>600</v>
      </c>
      <c r="E203" s="31"/>
      <c r="F203" s="31"/>
      <c r="G203" s="31"/>
      <c r="H203" s="31"/>
      <c r="I203" s="32"/>
      <c r="J203" s="30"/>
      <c r="K203" s="31"/>
      <c r="L203" s="31"/>
      <c r="M203" s="32"/>
      <c r="N203" s="33">
        <f t="shared" si="25"/>
        <v>180659.74</v>
      </c>
    </row>
    <row r="204" spans="1:14" s="101" customFormat="1" ht="14.25">
      <c r="A204" s="27">
        <f t="shared" si="26"/>
        <v>90</v>
      </c>
      <c r="B204" s="62" t="s">
        <v>107</v>
      </c>
      <c r="C204" s="75" t="s">
        <v>340</v>
      </c>
      <c r="D204" s="64">
        <v>4000</v>
      </c>
      <c r="E204" s="31"/>
      <c r="F204" s="31"/>
      <c r="G204" s="31"/>
      <c r="H204" s="31"/>
      <c r="I204" s="32"/>
      <c r="J204" s="30"/>
      <c r="K204" s="31"/>
      <c r="L204" s="31"/>
      <c r="M204" s="32"/>
      <c r="N204" s="33">
        <f t="shared" si="25"/>
        <v>184659.74</v>
      </c>
    </row>
    <row r="205" spans="1:14" s="101" customFormat="1" ht="14.25">
      <c r="A205" s="27">
        <f t="shared" si="26"/>
        <v>91</v>
      </c>
      <c r="B205" s="62" t="s">
        <v>107</v>
      </c>
      <c r="C205" s="75" t="s">
        <v>341</v>
      </c>
      <c r="D205" s="64">
        <v>4000</v>
      </c>
      <c r="E205" s="31"/>
      <c r="F205" s="31"/>
      <c r="G205" s="31"/>
      <c r="H205" s="31"/>
      <c r="I205" s="32"/>
      <c r="J205" s="30"/>
      <c r="K205" s="31"/>
      <c r="L205" s="31"/>
      <c r="M205" s="32"/>
      <c r="N205" s="33">
        <f t="shared" si="25"/>
        <v>188659.74</v>
      </c>
    </row>
    <row r="206" spans="1:14" s="101" customFormat="1" ht="14.25">
      <c r="A206" s="27">
        <f t="shared" si="26"/>
        <v>92</v>
      </c>
      <c r="B206" s="62" t="s">
        <v>107</v>
      </c>
      <c r="C206" s="75" t="s">
        <v>342</v>
      </c>
      <c r="D206" s="64">
        <v>2000</v>
      </c>
      <c r="E206" s="31"/>
      <c r="F206" s="31"/>
      <c r="G206" s="31"/>
      <c r="H206" s="31"/>
      <c r="I206" s="32"/>
      <c r="J206" s="30"/>
      <c r="K206" s="31"/>
      <c r="L206" s="31"/>
      <c r="M206" s="32"/>
      <c r="N206" s="33">
        <f t="shared" si="25"/>
        <v>190659.74</v>
      </c>
    </row>
    <row r="207" spans="1:14" s="101" customFormat="1" ht="14.25">
      <c r="A207" s="27">
        <f t="shared" si="26"/>
        <v>93</v>
      </c>
      <c r="B207" s="62" t="s">
        <v>107</v>
      </c>
      <c r="C207" s="75" t="s">
        <v>343</v>
      </c>
      <c r="D207" s="64">
        <v>2600</v>
      </c>
      <c r="E207" s="31"/>
      <c r="F207" s="31"/>
      <c r="G207" s="31"/>
      <c r="H207" s="31"/>
      <c r="I207" s="32"/>
      <c r="J207" s="30"/>
      <c r="K207" s="31"/>
      <c r="L207" s="31"/>
      <c r="M207" s="32"/>
      <c r="N207" s="33">
        <f t="shared" si="25"/>
        <v>193259.74</v>
      </c>
    </row>
    <row r="208" spans="1:14" s="101" customFormat="1" ht="14.25">
      <c r="A208" s="27">
        <f t="shared" si="26"/>
        <v>94</v>
      </c>
      <c r="B208" s="62" t="s">
        <v>107</v>
      </c>
      <c r="C208" s="75" t="s">
        <v>344</v>
      </c>
      <c r="D208" s="64">
        <v>20000</v>
      </c>
      <c r="E208" s="31"/>
      <c r="F208" s="31"/>
      <c r="G208" s="31"/>
      <c r="H208" s="31"/>
      <c r="I208" s="32"/>
      <c r="J208" s="30"/>
      <c r="K208" s="31"/>
      <c r="L208" s="31"/>
      <c r="M208" s="32"/>
      <c r="N208" s="33">
        <f t="shared" si="25"/>
        <v>213259.74</v>
      </c>
    </row>
    <row r="209" spans="1:14" s="101" customFormat="1" ht="14.25">
      <c r="A209" s="27">
        <f t="shared" si="26"/>
        <v>95</v>
      </c>
      <c r="B209" s="62" t="s">
        <v>107</v>
      </c>
      <c r="C209" s="75" t="s">
        <v>345</v>
      </c>
      <c r="D209" s="64">
        <v>2000</v>
      </c>
      <c r="E209" s="31"/>
      <c r="F209" s="31"/>
      <c r="G209" s="31"/>
      <c r="H209" s="31"/>
      <c r="I209" s="32"/>
      <c r="J209" s="30"/>
      <c r="K209" s="31"/>
      <c r="L209" s="31"/>
      <c r="M209" s="32"/>
      <c r="N209" s="33">
        <f t="shared" si="25"/>
        <v>215259.74</v>
      </c>
    </row>
    <row r="210" spans="1:14" s="101" customFormat="1" ht="14.25">
      <c r="A210" s="27">
        <f t="shared" si="26"/>
        <v>96</v>
      </c>
      <c r="B210" s="62" t="s">
        <v>107</v>
      </c>
      <c r="C210" s="75" t="s">
        <v>346</v>
      </c>
      <c r="D210" s="64">
        <v>12000</v>
      </c>
      <c r="E210" s="31"/>
      <c r="F210" s="31"/>
      <c r="G210" s="31"/>
      <c r="H210" s="31"/>
      <c r="I210" s="32"/>
      <c r="J210" s="30"/>
      <c r="K210" s="31"/>
      <c r="L210" s="31"/>
      <c r="M210" s="32"/>
      <c r="N210" s="33">
        <f t="shared" si="25"/>
        <v>227259.74</v>
      </c>
    </row>
    <row r="211" spans="1:14" s="101" customFormat="1" ht="14.25">
      <c r="A211" s="27">
        <f t="shared" si="26"/>
        <v>97</v>
      </c>
      <c r="B211" s="62" t="s">
        <v>107</v>
      </c>
      <c r="C211" s="75" t="s">
        <v>347</v>
      </c>
      <c r="D211" s="64">
        <v>600</v>
      </c>
      <c r="E211" s="31"/>
      <c r="F211" s="31"/>
      <c r="G211" s="31"/>
      <c r="H211" s="31"/>
      <c r="I211" s="32"/>
      <c r="J211" s="30"/>
      <c r="K211" s="31"/>
      <c r="L211" s="31"/>
      <c r="M211" s="32"/>
      <c r="N211" s="33">
        <f t="shared" si="25"/>
        <v>227859.74</v>
      </c>
    </row>
    <row r="212" spans="1:14" s="101" customFormat="1" ht="14.25">
      <c r="A212" s="27">
        <f t="shared" si="26"/>
        <v>98</v>
      </c>
      <c r="B212" s="62" t="s">
        <v>348</v>
      </c>
      <c r="C212" s="75" t="s">
        <v>202</v>
      </c>
      <c r="D212" s="64"/>
      <c r="E212" s="31"/>
      <c r="F212" s="31"/>
      <c r="G212" s="31"/>
      <c r="H212" s="31"/>
      <c r="I212" s="32"/>
      <c r="J212" s="30">
        <v>5000</v>
      </c>
      <c r="K212" s="31"/>
      <c r="L212" s="31"/>
      <c r="M212" s="32"/>
      <c r="N212" s="33">
        <f t="shared" si="25"/>
        <v>222859.74</v>
      </c>
    </row>
    <row r="213" spans="1:14" s="101" customFormat="1" ht="14.25">
      <c r="A213" s="27">
        <f t="shared" si="26"/>
        <v>99</v>
      </c>
      <c r="B213" s="62" t="s">
        <v>348</v>
      </c>
      <c r="C213" s="75" t="s">
        <v>349</v>
      </c>
      <c r="D213" s="64">
        <v>1500</v>
      </c>
      <c r="E213" s="31"/>
      <c r="F213" s="31"/>
      <c r="G213" s="31"/>
      <c r="H213" s="31"/>
      <c r="I213" s="32"/>
      <c r="J213" s="30"/>
      <c r="K213" s="31"/>
      <c r="L213" s="31"/>
      <c r="M213" s="32"/>
      <c r="N213" s="33">
        <f t="shared" si="25"/>
        <v>224359.74</v>
      </c>
    </row>
    <row r="214" spans="1:14" s="101" customFormat="1" ht="14.25">
      <c r="A214" s="27">
        <f t="shared" si="26"/>
        <v>100</v>
      </c>
      <c r="B214" s="62" t="s">
        <v>348</v>
      </c>
      <c r="C214" s="75" t="s">
        <v>350</v>
      </c>
      <c r="D214" s="64">
        <v>2000</v>
      </c>
      <c r="E214" s="31"/>
      <c r="F214" s="31"/>
      <c r="G214" s="31"/>
      <c r="H214" s="31"/>
      <c r="I214" s="32"/>
      <c r="J214" s="30"/>
      <c r="K214" s="31"/>
      <c r="L214" s="31"/>
      <c r="M214" s="32"/>
      <c r="N214" s="33">
        <f t="shared" si="25"/>
        <v>226359.74</v>
      </c>
    </row>
    <row r="215" spans="1:14" s="101" customFormat="1" ht="14.25">
      <c r="A215" s="27">
        <f t="shared" si="26"/>
        <v>101</v>
      </c>
      <c r="B215" s="62" t="s">
        <v>348</v>
      </c>
      <c r="C215" s="75" t="s">
        <v>351</v>
      </c>
      <c r="D215" s="64">
        <v>800</v>
      </c>
      <c r="E215" s="31"/>
      <c r="F215" s="31"/>
      <c r="G215" s="31"/>
      <c r="H215" s="31"/>
      <c r="I215" s="32"/>
      <c r="J215" s="30"/>
      <c r="K215" s="31"/>
      <c r="L215" s="31"/>
      <c r="M215" s="32"/>
      <c r="N215" s="33">
        <f t="shared" si="25"/>
        <v>227159.74</v>
      </c>
    </row>
    <row r="216" spans="1:14" s="101" customFormat="1" ht="14.25">
      <c r="A216" s="27">
        <f t="shared" si="26"/>
        <v>102</v>
      </c>
      <c r="B216" s="62" t="s">
        <v>348</v>
      </c>
      <c r="C216" s="75" t="s">
        <v>352</v>
      </c>
      <c r="D216" s="64">
        <v>2000</v>
      </c>
      <c r="E216" s="31"/>
      <c r="F216" s="31"/>
      <c r="G216" s="31"/>
      <c r="H216" s="31"/>
      <c r="I216" s="32"/>
      <c r="J216" s="30"/>
      <c r="K216" s="31"/>
      <c r="L216" s="31"/>
      <c r="M216" s="32"/>
      <c r="N216" s="33">
        <f t="shared" si="25"/>
        <v>229159.74</v>
      </c>
    </row>
    <row r="217" spans="1:14" s="101" customFormat="1" ht="14.25">
      <c r="A217" s="27">
        <f t="shared" si="26"/>
        <v>103</v>
      </c>
      <c r="B217" s="62" t="s">
        <v>348</v>
      </c>
      <c r="C217" s="75" t="s">
        <v>353</v>
      </c>
      <c r="D217" s="64">
        <v>2000</v>
      </c>
      <c r="E217" s="31"/>
      <c r="F217" s="31"/>
      <c r="G217" s="31"/>
      <c r="H217" s="31"/>
      <c r="I217" s="32"/>
      <c r="J217" s="30"/>
      <c r="K217" s="31"/>
      <c r="L217" s="31"/>
      <c r="M217" s="32"/>
      <c r="N217" s="33">
        <f t="shared" si="25"/>
        <v>231159.74</v>
      </c>
    </row>
    <row r="218" spans="1:14" s="101" customFormat="1" ht="14.25">
      <c r="A218" s="27">
        <f t="shared" si="26"/>
        <v>104</v>
      </c>
      <c r="B218" s="62" t="s">
        <v>348</v>
      </c>
      <c r="C218" s="75" t="s">
        <v>354</v>
      </c>
      <c r="D218" s="64">
        <v>1000</v>
      </c>
      <c r="E218" s="31"/>
      <c r="F218" s="31"/>
      <c r="G218" s="31"/>
      <c r="H218" s="31"/>
      <c r="I218" s="32"/>
      <c r="J218" s="30"/>
      <c r="K218" s="31"/>
      <c r="L218" s="31"/>
      <c r="M218" s="32"/>
      <c r="N218" s="33">
        <f t="shared" si="25"/>
        <v>232159.74</v>
      </c>
    </row>
    <row r="219" spans="1:14" s="101" customFormat="1" ht="14.25">
      <c r="A219" s="27">
        <f t="shared" si="26"/>
        <v>105</v>
      </c>
      <c r="B219" s="62" t="s">
        <v>173</v>
      </c>
      <c r="C219" s="75" t="s">
        <v>355</v>
      </c>
      <c r="D219" s="64"/>
      <c r="E219" s="31"/>
      <c r="F219" s="31"/>
      <c r="G219" s="31"/>
      <c r="H219" s="31"/>
      <c r="I219" s="32"/>
      <c r="J219" s="30">
        <v>90000</v>
      </c>
      <c r="K219" s="31"/>
      <c r="L219" s="31"/>
      <c r="M219" s="32"/>
      <c r="N219" s="33">
        <f t="shared" si="25"/>
        <v>142159.74</v>
      </c>
    </row>
    <row r="220" spans="1:14" s="101" customFormat="1" ht="14.25">
      <c r="A220" s="27">
        <f t="shared" si="26"/>
        <v>106</v>
      </c>
      <c r="B220" s="62" t="s">
        <v>173</v>
      </c>
      <c r="C220" s="75" t="s">
        <v>356</v>
      </c>
      <c r="D220" s="64">
        <v>400</v>
      </c>
      <c r="E220" s="31"/>
      <c r="F220" s="31"/>
      <c r="G220" s="31"/>
      <c r="H220" s="31"/>
      <c r="I220" s="32"/>
      <c r="J220" s="30"/>
      <c r="K220" s="31"/>
      <c r="L220" s="31"/>
      <c r="M220" s="32"/>
      <c r="N220" s="33">
        <f t="shared" si="25"/>
        <v>142559.74</v>
      </c>
    </row>
    <row r="221" spans="1:14" s="101" customFormat="1" ht="14.25">
      <c r="A221" s="27">
        <f t="shared" si="26"/>
        <v>107</v>
      </c>
      <c r="B221" s="62" t="s">
        <v>173</v>
      </c>
      <c r="C221" s="75" t="s">
        <v>357</v>
      </c>
      <c r="D221" s="64">
        <v>2000</v>
      </c>
      <c r="E221" s="31"/>
      <c r="F221" s="31"/>
      <c r="G221" s="31"/>
      <c r="H221" s="31"/>
      <c r="I221" s="32"/>
      <c r="J221" s="30"/>
      <c r="K221" s="31"/>
      <c r="L221" s="31"/>
      <c r="M221" s="32"/>
      <c r="N221" s="33">
        <f t="shared" si="25"/>
        <v>144559.74</v>
      </c>
    </row>
    <row r="222" spans="1:14" s="101" customFormat="1" ht="14.25">
      <c r="A222" s="27">
        <f t="shared" si="26"/>
        <v>108</v>
      </c>
      <c r="B222" s="62" t="s">
        <v>173</v>
      </c>
      <c r="C222" s="75" t="s">
        <v>358</v>
      </c>
      <c r="D222" s="64">
        <v>2000</v>
      </c>
      <c r="E222" s="31"/>
      <c r="F222" s="31"/>
      <c r="G222" s="31"/>
      <c r="H222" s="31"/>
      <c r="I222" s="32"/>
      <c r="J222" s="30"/>
      <c r="K222" s="31"/>
      <c r="L222" s="31"/>
      <c r="M222" s="32"/>
      <c r="N222" s="33">
        <f t="shared" si="25"/>
        <v>146559.74</v>
      </c>
    </row>
    <row r="223" spans="1:14" s="101" customFormat="1" ht="14.25">
      <c r="A223" s="27">
        <f t="shared" si="26"/>
        <v>109</v>
      </c>
      <c r="B223" s="62" t="s">
        <v>173</v>
      </c>
      <c r="C223" s="75" t="s">
        <v>359</v>
      </c>
      <c r="D223" s="64">
        <v>800</v>
      </c>
      <c r="E223" s="31"/>
      <c r="F223" s="31"/>
      <c r="G223" s="31"/>
      <c r="H223" s="31"/>
      <c r="I223" s="32"/>
      <c r="J223" s="30"/>
      <c r="K223" s="31"/>
      <c r="L223" s="31"/>
      <c r="M223" s="32"/>
      <c r="N223" s="33">
        <f t="shared" si="25"/>
        <v>147359.74</v>
      </c>
    </row>
    <row r="224" spans="1:14" s="101" customFormat="1" ht="14.25">
      <c r="A224" s="27">
        <f t="shared" si="26"/>
        <v>110</v>
      </c>
      <c r="B224" s="62" t="s">
        <v>173</v>
      </c>
      <c r="C224" s="75" t="s">
        <v>360</v>
      </c>
      <c r="D224" s="64">
        <v>600</v>
      </c>
      <c r="E224" s="31"/>
      <c r="F224" s="31"/>
      <c r="G224" s="31"/>
      <c r="H224" s="31"/>
      <c r="I224" s="32"/>
      <c r="J224" s="30"/>
      <c r="K224" s="31"/>
      <c r="L224" s="31"/>
      <c r="M224" s="32"/>
      <c r="N224" s="33">
        <f t="shared" si="25"/>
        <v>147959.74</v>
      </c>
    </row>
    <row r="225" spans="1:14" s="101" customFormat="1" ht="14.25">
      <c r="A225" s="27">
        <f t="shared" si="26"/>
        <v>111</v>
      </c>
      <c r="B225" s="62" t="s">
        <v>173</v>
      </c>
      <c r="C225" s="75" t="s">
        <v>361</v>
      </c>
      <c r="D225" s="64">
        <v>2000</v>
      </c>
      <c r="E225" s="31"/>
      <c r="F225" s="31"/>
      <c r="G225" s="31"/>
      <c r="H225" s="31"/>
      <c r="I225" s="32"/>
      <c r="J225" s="30"/>
      <c r="K225" s="31"/>
      <c r="L225" s="31"/>
      <c r="M225" s="32"/>
      <c r="N225" s="33">
        <f t="shared" si="25"/>
        <v>149959.74</v>
      </c>
    </row>
    <row r="226" spans="1:14" s="101" customFormat="1" ht="14.25">
      <c r="A226" s="27">
        <f t="shared" si="26"/>
        <v>112</v>
      </c>
      <c r="B226" s="62" t="s">
        <v>173</v>
      </c>
      <c r="C226" s="75" t="s">
        <v>355</v>
      </c>
      <c r="D226" s="64"/>
      <c r="E226" s="31"/>
      <c r="F226" s="31"/>
      <c r="G226" s="31"/>
      <c r="H226" s="31"/>
      <c r="I226" s="32"/>
      <c r="J226" s="30">
        <v>39000</v>
      </c>
      <c r="K226" s="31"/>
      <c r="L226" s="31"/>
      <c r="M226" s="32"/>
      <c r="N226" s="33">
        <f t="shared" si="25"/>
        <v>110959.73999999999</v>
      </c>
    </row>
    <row r="227" spans="1:14" s="101" customFormat="1" ht="14.25">
      <c r="A227" s="27">
        <f t="shared" si="26"/>
        <v>113</v>
      </c>
      <c r="B227" s="62" t="s">
        <v>173</v>
      </c>
      <c r="C227" s="75" t="s">
        <v>362</v>
      </c>
      <c r="D227" s="64">
        <v>5600</v>
      </c>
      <c r="E227" s="31"/>
      <c r="F227" s="31"/>
      <c r="G227" s="31"/>
      <c r="H227" s="31"/>
      <c r="I227" s="32"/>
      <c r="J227" s="30"/>
      <c r="K227" s="31"/>
      <c r="L227" s="31"/>
      <c r="M227" s="32"/>
      <c r="N227" s="33">
        <f t="shared" si="25"/>
        <v>116559.74</v>
      </c>
    </row>
    <row r="228" spans="1:14" s="101" customFormat="1" ht="14.25">
      <c r="A228" s="27">
        <f t="shared" si="26"/>
        <v>114</v>
      </c>
      <c r="B228" s="62" t="s">
        <v>175</v>
      </c>
      <c r="C228" s="75" t="s">
        <v>363</v>
      </c>
      <c r="D228" s="64">
        <v>5000</v>
      </c>
      <c r="E228" s="31"/>
      <c r="F228" s="31"/>
      <c r="G228" s="31"/>
      <c r="H228" s="31"/>
      <c r="I228" s="32"/>
      <c r="J228" s="30"/>
      <c r="K228" s="31"/>
      <c r="L228" s="31"/>
      <c r="M228" s="32"/>
      <c r="N228" s="33">
        <f t="shared" si="25"/>
        <v>121559.74</v>
      </c>
    </row>
    <row r="229" spans="1:14" s="101" customFormat="1" ht="14.25">
      <c r="A229" s="27">
        <f t="shared" si="26"/>
        <v>115</v>
      </c>
      <c r="B229" s="62" t="s">
        <v>175</v>
      </c>
      <c r="C229" s="75" t="s">
        <v>364</v>
      </c>
      <c r="D229" s="64">
        <v>2400</v>
      </c>
      <c r="E229" s="31"/>
      <c r="F229" s="31"/>
      <c r="G229" s="31"/>
      <c r="H229" s="31"/>
      <c r="I229" s="32"/>
      <c r="J229" s="30"/>
      <c r="K229" s="31"/>
      <c r="L229" s="31"/>
      <c r="M229" s="32"/>
      <c r="N229" s="33">
        <f t="shared" si="25"/>
        <v>123959.74</v>
      </c>
    </row>
    <row r="230" spans="1:14" s="101" customFormat="1" ht="14.25">
      <c r="A230" s="27">
        <f t="shared" si="26"/>
        <v>116</v>
      </c>
      <c r="B230" s="62" t="s">
        <v>175</v>
      </c>
      <c r="C230" s="75" t="s">
        <v>365</v>
      </c>
      <c r="D230" s="64">
        <v>2800</v>
      </c>
      <c r="E230" s="31"/>
      <c r="F230" s="31"/>
      <c r="G230" s="31"/>
      <c r="H230" s="31"/>
      <c r="I230" s="32"/>
      <c r="J230" s="30"/>
      <c r="K230" s="31"/>
      <c r="L230" s="31"/>
      <c r="M230" s="32"/>
      <c r="N230" s="33">
        <f t="shared" si="25"/>
        <v>126759.74</v>
      </c>
    </row>
    <row r="231" spans="1:14" s="101" customFormat="1" ht="15">
      <c r="A231" s="27">
        <f t="shared" si="26"/>
        <v>117</v>
      </c>
      <c r="B231" s="62" t="s">
        <v>175</v>
      </c>
      <c r="C231" s="76" t="s">
        <v>366</v>
      </c>
      <c r="D231" s="64"/>
      <c r="E231" s="31"/>
      <c r="F231" s="31"/>
      <c r="G231" s="31"/>
      <c r="H231" s="31"/>
      <c r="I231" s="32"/>
      <c r="J231" s="30">
        <v>4000</v>
      </c>
      <c r="K231" s="31"/>
      <c r="L231" s="31"/>
      <c r="M231" s="32"/>
      <c r="N231" s="33">
        <f t="shared" si="25"/>
        <v>122759.74</v>
      </c>
    </row>
    <row r="232" spans="1:14" s="101" customFormat="1" ht="14.25">
      <c r="A232" s="34"/>
      <c r="B232" s="35"/>
      <c r="C232" s="67" t="s">
        <v>20</v>
      </c>
      <c r="D232" s="37">
        <f aca="true" t="shared" si="27" ref="D232:M232">SUM(D115:D231)</f>
        <v>223700</v>
      </c>
      <c r="E232" s="38">
        <f t="shared" si="27"/>
        <v>0</v>
      </c>
      <c r="F232" s="38">
        <f t="shared" si="27"/>
        <v>0</v>
      </c>
      <c r="G232" s="38">
        <f t="shared" si="27"/>
        <v>0</v>
      </c>
      <c r="H232" s="38">
        <f t="shared" si="27"/>
        <v>0</v>
      </c>
      <c r="I232" s="39">
        <f t="shared" si="27"/>
        <v>25.72</v>
      </c>
      <c r="J232" s="37">
        <f t="shared" si="27"/>
        <v>140000</v>
      </c>
      <c r="K232" s="38">
        <f t="shared" si="27"/>
        <v>0</v>
      </c>
      <c r="L232" s="38">
        <f t="shared" si="27"/>
        <v>0</v>
      </c>
      <c r="M232" s="39">
        <f t="shared" si="27"/>
        <v>0</v>
      </c>
      <c r="N232" s="40">
        <f>N114+SUM(D232:I232)-SUM(J232:M232)</f>
        <v>122759.73999999999</v>
      </c>
    </row>
    <row r="233" spans="1:14" s="101" customFormat="1" ht="15">
      <c r="A233" s="41"/>
      <c r="B233" s="41"/>
      <c r="C233" s="42" t="s">
        <v>109</v>
      </c>
      <c r="D233" s="43">
        <f aca="true" t="shared" si="28" ref="D233:N233">D232</f>
        <v>223700</v>
      </c>
      <c r="E233" s="44">
        <f t="shared" si="28"/>
        <v>0</v>
      </c>
      <c r="F233" s="44">
        <f t="shared" si="28"/>
        <v>0</v>
      </c>
      <c r="G233" s="44">
        <f t="shared" si="28"/>
        <v>0</v>
      </c>
      <c r="H233" s="44">
        <f t="shared" si="28"/>
        <v>0</v>
      </c>
      <c r="I233" s="45">
        <f t="shared" si="28"/>
        <v>25.72</v>
      </c>
      <c r="J233" s="43">
        <f t="shared" si="28"/>
        <v>140000</v>
      </c>
      <c r="K233" s="44">
        <f t="shared" si="28"/>
        <v>0</v>
      </c>
      <c r="L233" s="44">
        <f t="shared" si="28"/>
        <v>0</v>
      </c>
      <c r="M233" s="45">
        <f t="shared" si="28"/>
        <v>0</v>
      </c>
      <c r="N233" s="45">
        <f t="shared" si="28"/>
        <v>122759.73999999999</v>
      </c>
    </row>
    <row r="234" spans="1:14" s="101" customFormat="1" ht="15">
      <c r="A234" s="49"/>
      <c r="B234" s="49"/>
      <c r="C234" s="50" t="s">
        <v>367</v>
      </c>
      <c r="D234" s="51">
        <f aca="true" t="shared" si="29" ref="D234:M234">D233+D108</f>
        <v>761749</v>
      </c>
      <c r="E234" s="73">
        <f t="shared" si="29"/>
        <v>42408.91</v>
      </c>
      <c r="F234" s="73">
        <f t="shared" si="29"/>
        <v>0</v>
      </c>
      <c r="G234" s="73">
        <f t="shared" si="29"/>
        <v>0</v>
      </c>
      <c r="H234" s="73">
        <f t="shared" si="29"/>
        <v>0</v>
      </c>
      <c r="I234" s="79">
        <f t="shared" si="29"/>
        <v>343.71000000000004</v>
      </c>
      <c r="J234" s="51">
        <f t="shared" si="29"/>
        <v>668750</v>
      </c>
      <c r="K234" s="73">
        <f t="shared" si="29"/>
        <v>0</v>
      </c>
      <c r="L234" s="73">
        <f t="shared" si="29"/>
        <v>0</v>
      </c>
      <c r="M234" s="74">
        <f t="shared" si="29"/>
        <v>12991.88</v>
      </c>
      <c r="N234" s="53">
        <f>SUM(D234:I234)-SUM(J234:M234)</f>
        <v>122759.73999999999</v>
      </c>
    </row>
    <row r="235" spans="1:14" s="101" customFormat="1" ht="14.25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2"/>
      <c r="L235" s="2"/>
      <c r="M235" s="2"/>
      <c r="N235" s="2"/>
    </row>
    <row r="236" spans="1:14" s="101" customFormat="1" ht="18.75">
      <c r="A236" s="103" t="s">
        <v>177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2"/>
      <c r="L236" s="102"/>
      <c r="M236" s="102"/>
      <c r="N236" s="102"/>
    </row>
    <row r="237" spans="1:10" s="102" customFormat="1" ht="19.5">
      <c r="A237" s="103" t="s">
        <v>195</v>
      </c>
      <c r="B237" s="103"/>
      <c r="C237" s="103"/>
      <c r="D237" s="103"/>
      <c r="E237" s="103"/>
      <c r="F237" s="103"/>
      <c r="G237" s="103"/>
      <c r="H237" s="103"/>
      <c r="I237" s="103"/>
      <c r="J237" s="103"/>
    </row>
    <row r="238" spans="1:14" s="101" customFormat="1" ht="14.25">
      <c r="A238" s="6"/>
      <c r="B238" s="7" t="s">
        <v>2</v>
      </c>
      <c r="C238" s="7" t="s">
        <v>3</v>
      </c>
      <c r="D238" s="8" t="s">
        <v>4</v>
      </c>
      <c r="E238" s="9"/>
      <c r="F238" s="9"/>
      <c r="G238" s="9"/>
      <c r="H238" s="9"/>
      <c r="I238" s="10"/>
      <c r="J238" s="8" t="s">
        <v>5</v>
      </c>
      <c r="K238" s="9"/>
      <c r="L238" s="9"/>
      <c r="M238" s="11"/>
      <c r="N238" s="12" t="s">
        <v>6</v>
      </c>
    </row>
    <row r="239" spans="1:14" s="101" customFormat="1" ht="15">
      <c r="A239" s="13"/>
      <c r="B239" s="14"/>
      <c r="C239" s="54"/>
      <c r="D239" s="15" t="s">
        <v>7</v>
      </c>
      <c r="E239" s="16" t="s">
        <v>8</v>
      </c>
      <c r="F239" s="16" t="s">
        <v>9</v>
      </c>
      <c r="G239" s="16" t="s">
        <v>10</v>
      </c>
      <c r="H239" s="16" t="s">
        <v>11</v>
      </c>
      <c r="I239" s="17" t="s">
        <v>12</v>
      </c>
      <c r="J239" s="15" t="s">
        <v>13</v>
      </c>
      <c r="K239" s="16" t="s">
        <v>14</v>
      </c>
      <c r="L239" s="16" t="s">
        <v>15</v>
      </c>
      <c r="M239" s="18" t="s">
        <v>16</v>
      </c>
      <c r="N239" s="19"/>
    </row>
    <row r="240" spans="1:14" s="101" customFormat="1" ht="14.25">
      <c r="A240" s="20"/>
      <c r="B240" s="58"/>
      <c r="C240" s="34" t="s">
        <v>24</v>
      </c>
      <c r="D240" s="59"/>
      <c r="E240" s="24"/>
      <c r="F240" s="24"/>
      <c r="G240" s="24"/>
      <c r="H240" s="24"/>
      <c r="I240" s="25"/>
      <c r="J240" s="23"/>
      <c r="K240" s="24"/>
      <c r="L240" s="24"/>
      <c r="M240" s="25"/>
      <c r="N240" s="26">
        <f>N234</f>
        <v>122759.73999999999</v>
      </c>
    </row>
    <row r="241" spans="1:14" s="101" customFormat="1" ht="14.25">
      <c r="A241" s="27">
        <v>1</v>
      </c>
      <c r="B241" s="62"/>
      <c r="C241" s="135" t="s">
        <v>368</v>
      </c>
      <c r="D241" s="64">
        <v>800</v>
      </c>
      <c r="E241" s="31"/>
      <c r="F241" s="31"/>
      <c r="G241" s="31"/>
      <c r="H241" s="31"/>
      <c r="I241" s="32"/>
      <c r="J241" s="30"/>
      <c r="K241" s="31"/>
      <c r="L241" s="31"/>
      <c r="M241" s="32"/>
      <c r="N241" s="33">
        <f aca="true" t="shared" si="30" ref="N241:N270">N240+SUM(D241:I241)-SUM(J241:M241)</f>
        <v>123559.74</v>
      </c>
    </row>
    <row r="242" spans="1:14" s="101" customFormat="1" ht="14.25">
      <c r="A242" s="27">
        <f aca="true" t="shared" si="31" ref="A242:A270">A241+1</f>
        <v>2</v>
      </c>
      <c r="B242" s="62"/>
      <c r="C242" s="135" t="s">
        <v>369</v>
      </c>
      <c r="D242" s="64">
        <v>800</v>
      </c>
      <c r="E242" s="31"/>
      <c r="F242" s="31"/>
      <c r="G242" s="31"/>
      <c r="H242" s="31"/>
      <c r="I242" s="32"/>
      <c r="J242" s="30"/>
      <c r="K242" s="31"/>
      <c r="L242" s="31"/>
      <c r="M242" s="32"/>
      <c r="N242" s="33">
        <f t="shared" si="30"/>
        <v>124359.74</v>
      </c>
    </row>
    <row r="243" spans="1:14" s="101" customFormat="1" ht="14.25">
      <c r="A243" s="27">
        <f t="shared" si="31"/>
        <v>3</v>
      </c>
      <c r="B243" s="62"/>
      <c r="C243" s="135" t="s">
        <v>370</v>
      </c>
      <c r="D243" s="64">
        <v>3000</v>
      </c>
      <c r="E243" s="31"/>
      <c r="F243" s="31"/>
      <c r="G243" s="31"/>
      <c r="H243" s="31"/>
      <c r="I243" s="32"/>
      <c r="J243" s="30"/>
      <c r="K243" s="31"/>
      <c r="L243" s="31"/>
      <c r="M243" s="32"/>
      <c r="N243" s="33">
        <f t="shared" si="30"/>
        <v>127359.74</v>
      </c>
    </row>
    <row r="244" spans="1:14" s="101" customFormat="1" ht="14.25">
      <c r="A244" s="27">
        <f t="shared" si="31"/>
        <v>4</v>
      </c>
      <c r="B244" s="62"/>
      <c r="C244" s="135" t="s">
        <v>371</v>
      </c>
      <c r="D244" s="64">
        <v>2000</v>
      </c>
      <c r="E244" s="31"/>
      <c r="F244" s="31"/>
      <c r="G244" s="31"/>
      <c r="H244" s="31"/>
      <c r="I244" s="32"/>
      <c r="J244" s="30"/>
      <c r="K244" s="31"/>
      <c r="L244" s="31"/>
      <c r="M244" s="32"/>
      <c r="N244" s="33">
        <f t="shared" si="30"/>
        <v>129359.74</v>
      </c>
    </row>
    <row r="245" spans="1:14" s="101" customFormat="1" ht="14.25">
      <c r="A245" s="27">
        <f t="shared" si="31"/>
        <v>5</v>
      </c>
      <c r="B245" s="62"/>
      <c r="C245" s="135" t="s">
        <v>372</v>
      </c>
      <c r="D245" s="64">
        <v>800</v>
      </c>
      <c r="E245" s="31"/>
      <c r="F245" s="31"/>
      <c r="G245" s="31"/>
      <c r="H245" s="31"/>
      <c r="I245" s="32"/>
      <c r="J245" s="30"/>
      <c r="K245" s="31"/>
      <c r="L245" s="31"/>
      <c r="M245" s="32"/>
      <c r="N245" s="33">
        <f t="shared" si="30"/>
        <v>130159.74</v>
      </c>
    </row>
    <row r="246" spans="1:14" s="101" customFormat="1" ht="14.25">
      <c r="A246" s="27">
        <f t="shared" si="31"/>
        <v>6</v>
      </c>
      <c r="B246" s="62"/>
      <c r="C246" s="135" t="s">
        <v>373</v>
      </c>
      <c r="D246" s="64">
        <v>2000</v>
      </c>
      <c r="E246" s="31"/>
      <c r="F246" s="31"/>
      <c r="G246" s="31"/>
      <c r="H246" s="31"/>
      <c r="I246" s="32"/>
      <c r="J246" s="30"/>
      <c r="K246" s="31"/>
      <c r="L246" s="31"/>
      <c r="M246" s="32"/>
      <c r="N246" s="33">
        <f t="shared" si="30"/>
        <v>132159.74</v>
      </c>
    </row>
    <row r="247" spans="1:14" s="101" customFormat="1" ht="14.25">
      <c r="A247" s="27">
        <f t="shared" si="31"/>
        <v>7</v>
      </c>
      <c r="B247" s="62"/>
      <c r="C247" s="135" t="s">
        <v>374</v>
      </c>
      <c r="D247" s="64">
        <v>2000</v>
      </c>
      <c r="E247" s="31"/>
      <c r="F247" s="31"/>
      <c r="G247" s="31"/>
      <c r="H247" s="31"/>
      <c r="I247" s="32"/>
      <c r="J247" s="30"/>
      <c r="K247" s="31"/>
      <c r="L247" s="31"/>
      <c r="M247" s="32"/>
      <c r="N247" s="33">
        <f t="shared" si="30"/>
        <v>134159.74</v>
      </c>
    </row>
    <row r="248" spans="1:14" s="101" customFormat="1" ht="14.25">
      <c r="A248" s="27">
        <f t="shared" si="31"/>
        <v>8</v>
      </c>
      <c r="B248" s="62"/>
      <c r="C248" s="135" t="s">
        <v>375</v>
      </c>
      <c r="D248" s="64">
        <v>800</v>
      </c>
      <c r="E248" s="31"/>
      <c r="F248" s="31"/>
      <c r="G248" s="31"/>
      <c r="H248" s="31"/>
      <c r="I248" s="32"/>
      <c r="J248" s="30"/>
      <c r="K248" s="31"/>
      <c r="L248" s="31"/>
      <c r="M248" s="32"/>
      <c r="N248" s="33">
        <f t="shared" si="30"/>
        <v>134959.74</v>
      </c>
    </row>
    <row r="249" spans="1:14" s="101" customFormat="1" ht="14.25">
      <c r="A249" s="27">
        <f t="shared" si="31"/>
        <v>9</v>
      </c>
      <c r="B249" s="62"/>
      <c r="C249" s="135" t="s">
        <v>376</v>
      </c>
      <c r="D249" s="64">
        <v>800</v>
      </c>
      <c r="E249" s="31"/>
      <c r="F249" s="31"/>
      <c r="G249" s="31"/>
      <c r="H249" s="31"/>
      <c r="I249" s="32"/>
      <c r="J249" s="30"/>
      <c r="K249" s="31"/>
      <c r="L249" s="31"/>
      <c r="M249" s="32"/>
      <c r="N249" s="33">
        <f t="shared" si="30"/>
        <v>135759.74</v>
      </c>
    </row>
    <row r="250" spans="1:14" s="101" customFormat="1" ht="14.25">
      <c r="A250" s="27">
        <f t="shared" si="31"/>
        <v>10</v>
      </c>
      <c r="B250" s="62"/>
      <c r="C250" s="135" t="s">
        <v>377</v>
      </c>
      <c r="D250" s="64">
        <v>4000</v>
      </c>
      <c r="E250" s="31"/>
      <c r="F250" s="31"/>
      <c r="G250" s="31"/>
      <c r="H250" s="31"/>
      <c r="I250" s="32"/>
      <c r="J250" s="30"/>
      <c r="K250" s="31"/>
      <c r="L250" s="31"/>
      <c r="M250" s="32"/>
      <c r="N250" s="33">
        <f t="shared" si="30"/>
        <v>139759.74</v>
      </c>
    </row>
    <row r="251" spans="1:14" s="101" customFormat="1" ht="14.25">
      <c r="A251" s="27">
        <f t="shared" si="31"/>
        <v>11</v>
      </c>
      <c r="B251" s="62"/>
      <c r="C251" s="135" t="s">
        <v>378</v>
      </c>
      <c r="D251" s="64">
        <v>2000</v>
      </c>
      <c r="E251" s="31"/>
      <c r="F251" s="31"/>
      <c r="G251" s="31"/>
      <c r="H251" s="31"/>
      <c r="I251" s="32"/>
      <c r="J251" s="30"/>
      <c r="K251" s="31"/>
      <c r="L251" s="31"/>
      <c r="M251" s="32"/>
      <c r="N251" s="33">
        <f t="shared" si="30"/>
        <v>141759.74</v>
      </c>
    </row>
    <row r="252" spans="1:14" s="101" customFormat="1" ht="14.25">
      <c r="A252" s="27">
        <f t="shared" si="31"/>
        <v>12</v>
      </c>
      <c r="B252" s="62"/>
      <c r="C252" s="135" t="s">
        <v>379</v>
      </c>
      <c r="D252" s="64">
        <v>2200</v>
      </c>
      <c r="E252" s="31"/>
      <c r="F252" s="31"/>
      <c r="G252" s="31"/>
      <c r="H252" s="31"/>
      <c r="I252" s="32"/>
      <c r="J252" s="30"/>
      <c r="K252" s="31"/>
      <c r="L252" s="31"/>
      <c r="M252" s="32"/>
      <c r="N252" s="33">
        <f t="shared" si="30"/>
        <v>143959.74</v>
      </c>
    </row>
    <row r="253" spans="1:14" s="101" customFormat="1" ht="14.25">
      <c r="A253" s="27">
        <f t="shared" si="31"/>
        <v>13</v>
      </c>
      <c r="B253" s="62"/>
      <c r="C253" s="135" t="s">
        <v>379</v>
      </c>
      <c r="D253" s="64">
        <v>800</v>
      </c>
      <c r="E253" s="31"/>
      <c r="F253" s="31"/>
      <c r="G253" s="31"/>
      <c r="H253" s="31"/>
      <c r="I253" s="32"/>
      <c r="J253" s="30"/>
      <c r="K253" s="31"/>
      <c r="L253" s="31"/>
      <c r="M253" s="32"/>
      <c r="N253" s="33">
        <f t="shared" si="30"/>
        <v>144759.74</v>
      </c>
    </row>
    <row r="254" spans="1:14" s="101" customFormat="1" ht="14.25">
      <c r="A254" s="27">
        <f t="shared" si="31"/>
        <v>14</v>
      </c>
      <c r="B254" s="62"/>
      <c r="C254" s="135" t="s">
        <v>380</v>
      </c>
      <c r="D254" s="64">
        <v>2800</v>
      </c>
      <c r="E254" s="31"/>
      <c r="F254" s="31"/>
      <c r="G254" s="31"/>
      <c r="H254" s="31"/>
      <c r="I254" s="32"/>
      <c r="J254" s="30"/>
      <c r="K254" s="31"/>
      <c r="L254" s="31"/>
      <c r="M254" s="32"/>
      <c r="N254" s="33">
        <f t="shared" si="30"/>
        <v>147559.74</v>
      </c>
    </row>
    <row r="255" spans="1:14" s="101" customFormat="1" ht="14.25">
      <c r="A255" s="27">
        <f t="shared" si="31"/>
        <v>15</v>
      </c>
      <c r="B255" s="62"/>
      <c r="C255" s="135" t="s">
        <v>381</v>
      </c>
      <c r="D255" s="64">
        <v>1200</v>
      </c>
      <c r="E255" s="31"/>
      <c r="F255" s="31"/>
      <c r="G255" s="31"/>
      <c r="H255" s="31"/>
      <c r="I255" s="32"/>
      <c r="J255" s="30"/>
      <c r="K255" s="31"/>
      <c r="L255" s="31"/>
      <c r="M255" s="32"/>
      <c r="N255" s="33">
        <f t="shared" si="30"/>
        <v>148759.74</v>
      </c>
    </row>
    <row r="256" spans="1:14" s="101" customFormat="1" ht="14.25">
      <c r="A256" s="27">
        <f t="shared" si="31"/>
        <v>16</v>
      </c>
      <c r="B256" s="62"/>
      <c r="C256" s="135" t="s">
        <v>382</v>
      </c>
      <c r="D256" s="64">
        <v>2000</v>
      </c>
      <c r="E256" s="31"/>
      <c r="F256" s="31"/>
      <c r="G256" s="31"/>
      <c r="H256" s="31"/>
      <c r="I256" s="32"/>
      <c r="J256" s="30"/>
      <c r="K256" s="31"/>
      <c r="L256" s="31"/>
      <c r="M256" s="32"/>
      <c r="N256" s="33">
        <f t="shared" si="30"/>
        <v>150759.74</v>
      </c>
    </row>
    <row r="257" spans="1:14" s="101" customFormat="1" ht="14.25">
      <c r="A257" s="27">
        <f t="shared" si="31"/>
        <v>17</v>
      </c>
      <c r="B257" s="62"/>
      <c r="C257" s="135" t="s">
        <v>383</v>
      </c>
      <c r="D257" s="64">
        <v>400</v>
      </c>
      <c r="E257" s="31"/>
      <c r="F257" s="31"/>
      <c r="G257" s="31"/>
      <c r="H257" s="31"/>
      <c r="I257" s="32"/>
      <c r="J257" s="30"/>
      <c r="K257" s="31"/>
      <c r="L257" s="31"/>
      <c r="M257" s="32"/>
      <c r="N257" s="33">
        <f t="shared" si="30"/>
        <v>151159.74</v>
      </c>
    </row>
    <row r="258" spans="1:14" s="101" customFormat="1" ht="14.25">
      <c r="A258" s="27">
        <f t="shared" si="31"/>
        <v>18</v>
      </c>
      <c r="B258" s="62"/>
      <c r="C258" s="135" t="s">
        <v>384</v>
      </c>
      <c r="D258" s="64">
        <v>400</v>
      </c>
      <c r="E258" s="31"/>
      <c r="F258" s="31"/>
      <c r="G258" s="31"/>
      <c r="H258" s="31"/>
      <c r="I258" s="32"/>
      <c r="J258" s="30"/>
      <c r="K258" s="31"/>
      <c r="L258" s="31"/>
      <c r="M258" s="32"/>
      <c r="N258" s="33">
        <f t="shared" si="30"/>
        <v>151559.74</v>
      </c>
    </row>
    <row r="259" spans="1:14" s="101" customFormat="1" ht="14.25">
      <c r="A259" s="27">
        <f t="shared" si="31"/>
        <v>19</v>
      </c>
      <c r="B259" s="62"/>
      <c r="C259" s="135" t="s">
        <v>151</v>
      </c>
      <c r="D259" s="64"/>
      <c r="E259" s="31"/>
      <c r="F259" s="31"/>
      <c r="G259" s="31"/>
      <c r="H259" s="31"/>
      <c r="I259" s="32"/>
      <c r="J259" s="30">
        <v>1000</v>
      </c>
      <c r="K259" s="31"/>
      <c r="L259" s="31"/>
      <c r="M259" s="32"/>
      <c r="N259" s="33">
        <f t="shared" si="30"/>
        <v>150559.74</v>
      </c>
    </row>
    <row r="260" spans="1:14" s="101" customFormat="1" ht="14.25">
      <c r="A260" s="27">
        <f aca="true" t="shared" si="32" ref="A260:A280">A259+1</f>
        <v>20</v>
      </c>
      <c r="B260" s="62"/>
      <c r="C260" s="135" t="s">
        <v>385</v>
      </c>
      <c r="D260" s="64"/>
      <c r="E260" s="31"/>
      <c r="F260" s="31"/>
      <c r="G260" s="31"/>
      <c r="H260" s="31"/>
      <c r="I260" s="32"/>
      <c r="J260" s="30">
        <v>2000</v>
      </c>
      <c r="K260" s="31"/>
      <c r="L260" s="31"/>
      <c r="M260" s="32"/>
      <c r="N260" s="33">
        <f aca="true" t="shared" si="33" ref="N260:N294">N259+SUM(D260:I260)-SUM(J260:M260)</f>
        <v>148559.74</v>
      </c>
    </row>
    <row r="261" spans="1:14" s="101" customFormat="1" ht="14.25">
      <c r="A261" s="27">
        <f t="shared" si="32"/>
        <v>21</v>
      </c>
      <c r="B261" s="62"/>
      <c r="C261" s="135" t="s">
        <v>146</v>
      </c>
      <c r="D261" s="64"/>
      <c r="E261" s="31"/>
      <c r="F261" s="31"/>
      <c r="G261" s="31"/>
      <c r="H261" s="31"/>
      <c r="I261" s="32"/>
      <c r="J261" s="30">
        <v>1000</v>
      </c>
      <c r="K261" s="31"/>
      <c r="L261" s="31"/>
      <c r="M261" s="32"/>
      <c r="N261" s="33">
        <f t="shared" si="33"/>
        <v>147559.74</v>
      </c>
    </row>
    <row r="262" spans="1:14" s="101" customFormat="1" ht="14.25">
      <c r="A262" s="27">
        <f t="shared" si="32"/>
        <v>22</v>
      </c>
      <c r="B262" s="62"/>
      <c r="C262" s="135" t="s">
        <v>386</v>
      </c>
      <c r="D262" s="64"/>
      <c r="E262" s="31"/>
      <c r="F262" s="31"/>
      <c r="G262" s="31"/>
      <c r="H262" s="31"/>
      <c r="I262" s="32"/>
      <c r="J262" s="30">
        <v>1000</v>
      </c>
      <c r="K262" s="31"/>
      <c r="L262" s="31"/>
      <c r="M262" s="32"/>
      <c r="N262" s="33">
        <f t="shared" si="33"/>
        <v>146559.74</v>
      </c>
    </row>
    <row r="263" spans="1:14" s="101" customFormat="1" ht="14.25">
      <c r="A263" s="27">
        <f t="shared" si="32"/>
        <v>23</v>
      </c>
      <c r="B263" s="62"/>
      <c r="C263" s="135" t="s">
        <v>387</v>
      </c>
      <c r="D263" s="64"/>
      <c r="E263" s="31"/>
      <c r="F263" s="31"/>
      <c r="G263" s="31"/>
      <c r="H263" s="31"/>
      <c r="I263" s="32"/>
      <c r="J263" s="30">
        <v>2000</v>
      </c>
      <c r="K263" s="31"/>
      <c r="L263" s="31"/>
      <c r="M263" s="32"/>
      <c r="N263" s="33">
        <f t="shared" si="33"/>
        <v>144559.74</v>
      </c>
    </row>
    <row r="264" spans="1:14" s="101" customFormat="1" ht="14.25">
      <c r="A264" s="27">
        <f t="shared" si="32"/>
        <v>24</v>
      </c>
      <c r="B264" s="62"/>
      <c r="C264" s="135" t="s">
        <v>388</v>
      </c>
      <c r="D264" s="64"/>
      <c r="E264" s="31"/>
      <c r="F264" s="31"/>
      <c r="G264" s="31"/>
      <c r="H264" s="31"/>
      <c r="I264" s="32"/>
      <c r="J264" s="30">
        <v>3000</v>
      </c>
      <c r="K264" s="31"/>
      <c r="L264" s="31"/>
      <c r="M264" s="32"/>
      <c r="N264" s="33">
        <f t="shared" si="33"/>
        <v>141559.74</v>
      </c>
    </row>
    <row r="265" spans="1:14" s="101" customFormat="1" ht="14.25">
      <c r="A265" s="27">
        <f t="shared" si="32"/>
        <v>25</v>
      </c>
      <c r="B265" s="62"/>
      <c r="C265" s="135" t="s">
        <v>389</v>
      </c>
      <c r="D265" s="64"/>
      <c r="E265" s="31"/>
      <c r="F265" s="31"/>
      <c r="G265" s="31"/>
      <c r="H265" s="31"/>
      <c r="I265" s="32"/>
      <c r="J265" s="30">
        <v>2000</v>
      </c>
      <c r="K265" s="31"/>
      <c r="L265" s="31"/>
      <c r="M265" s="32"/>
      <c r="N265" s="33">
        <f t="shared" si="33"/>
        <v>139559.74</v>
      </c>
    </row>
    <row r="266" spans="1:14" s="101" customFormat="1" ht="14.25">
      <c r="A266" s="27">
        <f t="shared" si="32"/>
        <v>26</v>
      </c>
      <c r="B266" s="62"/>
      <c r="C266" s="135" t="s">
        <v>54</v>
      </c>
      <c r="D266" s="64"/>
      <c r="E266" s="31"/>
      <c r="F266" s="31"/>
      <c r="G266" s="31"/>
      <c r="H266" s="31"/>
      <c r="I266" s="32"/>
      <c r="J266" s="30">
        <v>1000</v>
      </c>
      <c r="K266" s="31"/>
      <c r="L266" s="31"/>
      <c r="M266" s="32"/>
      <c r="N266" s="33">
        <f t="shared" si="33"/>
        <v>138559.74</v>
      </c>
    </row>
    <row r="267" spans="1:14" s="101" customFormat="1" ht="14.25">
      <c r="A267" s="27">
        <f t="shared" si="32"/>
        <v>27</v>
      </c>
      <c r="B267" s="62"/>
      <c r="C267" s="135" t="s">
        <v>55</v>
      </c>
      <c r="D267" s="64"/>
      <c r="E267" s="31"/>
      <c r="F267" s="31"/>
      <c r="G267" s="31"/>
      <c r="H267" s="31"/>
      <c r="I267" s="32"/>
      <c r="J267" s="30">
        <v>1000</v>
      </c>
      <c r="K267" s="31"/>
      <c r="L267" s="31"/>
      <c r="M267" s="32"/>
      <c r="N267" s="33">
        <f t="shared" si="33"/>
        <v>137559.74</v>
      </c>
    </row>
    <row r="268" spans="1:14" s="101" customFormat="1" ht="14.25">
      <c r="A268" s="27">
        <f t="shared" si="32"/>
        <v>28</v>
      </c>
      <c r="B268" s="62"/>
      <c r="C268" s="135" t="s">
        <v>56</v>
      </c>
      <c r="D268" s="64"/>
      <c r="E268" s="31"/>
      <c r="F268" s="31"/>
      <c r="G268" s="31"/>
      <c r="H268" s="31"/>
      <c r="I268" s="32"/>
      <c r="J268" s="30">
        <v>1000</v>
      </c>
      <c r="K268" s="31"/>
      <c r="L268" s="31"/>
      <c r="M268" s="32"/>
      <c r="N268" s="33">
        <f t="shared" si="33"/>
        <v>136559.74</v>
      </c>
    </row>
    <row r="269" spans="1:14" s="101" customFormat="1" ht="14.25">
      <c r="A269" s="27">
        <f t="shared" si="32"/>
        <v>29</v>
      </c>
      <c r="B269" s="62"/>
      <c r="C269" s="135" t="s">
        <v>57</v>
      </c>
      <c r="D269" s="64"/>
      <c r="E269" s="31"/>
      <c r="F269" s="31"/>
      <c r="G269" s="31"/>
      <c r="H269" s="31"/>
      <c r="I269" s="32"/>
      <c r="J269" s="30">
        <v>1000</v>
      </c>
      <c r="K269" s="31"/>
      <c r="L269" s="31"/>
      <c r="M269" s="32"/>
      <c r="N269" s="33">
        <f t="shared" si="33"/>
        <v>135559.74</v>
      </c>
    </row>
    <row r="270" spans="1:14" s="101" customFormat="1" ht="14.25">
      <c r="A270" s="27">
        <f t="shared" si="32"/>
        <v>30</v>
      </c>
      <c r="B270" s="62"/>
      <c r="C270" s="135" t="s">
        <v>58</v>
      </c>
      <c r="D270" s="64"/>
      <c r="E270" s="31"/>
      <c r="F270" s="31"/>
      <c r="G270" s="31"/>
      <c r="H270" s="31"/>
      <c r="I270" s="32"/>
      <c r="J270" s="30">
        <v>1500</v>
      </c>
      <c r="K270" s="31"/>
      <c r="L270" s="31"/>
      <c r="M270" s="32"/>
      <c r="N270" s="33">
        <f t="shared" si="33"/>
        <v>134059.74</v>
      </c>
    </row>
    <row r="271" spans="1:14" s="101" customFormat="1" ht="14.25">
      <c r="A271" s="27">
        <f t="shared" si="32"/>
        <v>31</v>
      </c>
      <c r="B271" s="62"/>
      <c r="C271" s="135" t="s">
        <v>60</v>
      </c>
      <c r="D271" s="64"/>
      <c r="E271" s="31"/>
      <c r="F271" s="31"/>
      <c r="G271" s="31"/>
      <c r="H271" s="31"/>
      <c r="I271" s="32"/>
      <c r="J271" s="30">
        <v>2000</v>
      </c>
      <c r="K271" s="31"/>
      <c r="L271" s="31"/>
      <c r="M271" s="32"/>
      <c r="N271" s="33">
        <f t="shared" si="33"/>
        <v>132059.74</v>
      </c>
    </row>
    <row r="272" spans="1:14" s="101" customFormat="1" ht="14.25">
      <c r="A272" s="27">
        <f t="shared" si="32"/>
        <v>32</v>
      </c>
      <c r="B272" s="62"/>
      <c r="C272" s="135" t="s">
        <v>59</v>
      </c>
      <c r="D272" s="64"/>
      <c r="E272" s="31"/>
      <c r="F272" s="31"/>
      <c r="G272" s="31"/>
      <c r="H272" s="31"/>
      <c r="I272" s="32"/>
      <c r="J272" s="30">
        <v>3000</v>
      </c>
      <c r="K272" s="31"/>
      <c r="L272" s="31"/>
      <c r="M272" s="32"/>
      <c r="N272" s="33">
        <f t="shared" si="33"/>
        <v>129059.73999999999</v>
      </c>
    </row>
    <row r="273" spans="1:14" s="101" customFormat="1" ht="14.25">
      <c r="A273" s="27">
        <f t="shared" si="32"/>
        <v>33</v>
      </c>
      <c r="B273" s="62"/>
      <c r="C273" s="135" t="s">
        <v>61</v>
      </c>
      <c r="D273" s="64"/>
      <c r="E273" s="31"/>
      <c r="F273" s="31"/>
      <c r="G273" s="31"/>
      <c r="H273" s="31"/>
      <c r="I273" s="32"/>
      <c r="J273" s="30">
        <v>2000</v>
      </c>
      <c r="K273" s="31"/>
      <c r="L273" s="31"/>
      <c r="M273" s="32"/>
      <c r="N273" s="33">
        <f t="shared" si="33"/>
        <v>127059.74</v>
      </c>
    </row>
    <row r="274" spans="1:14" s="101" customFormat="1" ht="14.25">
      <c r="A274" s="27">
        <f t="shared" si="32"/>
        <v>34</v>
      </c>
      <c r="B274" s="62"/>
      <c r="C274" s="135" t="s">
        <v>62</v>
      </c>
      <c r="D274" s="64"/>
      <c r="E274" s="31"/>
      <c r="F274" s="31"/>
      <c r="G274" s="31"/>
      <c r="H274" s="31"/>
      <c r="I274" s="32"/>
      <c r="J274" s="30">
        <v>3000</v>
      </c>
      <c r="K274" s="31"/>
      <c r="L274" s="31"/>
      <c r="M274" s="32"/>
      <c r="N274" s="33">
        <f t="shared" si="33"/>
        <v>124059.74</v>
      </c>
    </row>
    <row r="275" spans="1:14" s="101" customFormat="1" ht="14.25">
      <c r="A275" s="27">
        <f t="shared" si="32"/>
        <v>35</v>
      </c>
      <c r="B275" s="62"/>
      <c r="C275" s="135" t="s">
        <v>63</v>
      </c>
      <c r="D275" s="64"/>
      <c r="E275" s="31"/>
      <c r="F275" s="31"/>
      <c r="G275" s="31"/>
      <c r="H275" s="31"/>
      <c r="I275" s="32"/>
      <c r="J275" s="30">
        <v>2000</v>
      </c>
      <c r="K275" s="31"/>
      <c r="L275" s="31"/>
      <c r="M275" s="32"/>
      <c r="N275" s="33">
        <f t="shared" si="33"/>
        <v>122059.74</v>
      </c>
    </row>
    <row r="276" spans="1:14" s="101" customFormat="1" ht="14.25">
      <c r="A276" s="27">
        <f aca="true" t="shared" si="34" ref="A276:A292">A275+1</f>
        <v>36</v>
      </c>
      <c r="B276" s="62"/>
      <c r="C276" s="135" t="s">
        <v>64</v>
      </c>
      <c r="D276" s="64"/>
      <c r="E276" s="31"/>
      <c r="F276" s="31"/>
      <c r="G276" s="31"/>
      <c r="H276" s="31"/>
      <c r="I276" s="32"/>
      <c r="J276" s="30">
        <v>1000</v>
      </c>
      <c r="K276" s="31"/>
      <c r="L276" s="31"/>
      <c r="M276" s="32"/>
      <c r="N276" s="33">
        <f t="shared" si="33"/>
        <v>121059.74</v>
      </c>
    </row>
    <row r="277" spans="1:14" s="101" customFormat="1" ht="14.25">
      <c r="A277" s="27">
        <f t="shared" si="34"/>
        <v>37</v>
      </c>
      <c r="B277" s="62"/>
      <c r="C277" s="135" t="s">
        <v>390</v>
      </c>
      <c r="D277" s="64"/>
      <c r="E277" s="31"/>
      <c r="F277" s="31"/>
      <c r="G277" s="31"/>
      <c r="H277" s="31"/>
      <c r="I277" s="32"/>
      <c r="J277" s="30">
        <v>2000</v>
      </c>
      <c r="K277" s="31"/>
      <c r="L277" s="31"/>
      <c r="M277" s="32"/>
      <c r="N277" s="33">
        <f t="shared" si="33"/>
        <v>119059.74</v>
      </c>
    </row>
    <row r="278" spans="1:14" s="101" customFormat="1" ht="14.25">
      <c r="A278" s="27">
        <f t="shared" si="34"/>
        <v>38</v>
      </c>
      <c r="B278" s="62"/>
      <c r="C278" s="135" t="s">
        <v>65</v>
      </c>
      <c r="D278" s="64"/>
      <c r="E278" s="31"/>
      <c r="F278" s="31"/>
      <c r="G278" s="31"/>
      <c r="H278" s="31"/>
      <c r="I278" s="32"/>
      <c r="J278" s="30">
        <v>3000</v>
      </c>
      <c r="K278" s="31"/>
      <c r="L278" s="31"/>
      <c r="M278" s="32"/>
      <c r="N278" s="33">
        <f t="shared" si="33"/>
        <v>116059.74</v>
      </c>
    </row>
    <row r="279" spans="1:14" s="101" customFormat="1" ht="14.25">
      <c r="A279" s="27">
        <f t="shared" si="34"/>
        <v>39</v>
      </c>
      <c r="B279" s="62"/>
      <c r="C279" s="135" t="s">
        <v>205</v>
      </c>
      <c r="D279" s="64"/>
      <c r="E279" s="31"/>
      <c r="F279" s="31"/>
      <c r="G279" s="31"/>
      <c r="H279" s="31"/>
      <c r="I279" s="32"/>
      <c r="J279" s="30">
        <v>1000</v>
      </c>
      <c r="K279" s="31"/>
      <c r="L279" s="31"/>
      <c r="M279" s="32"/>
      <c r="N279" s="33">
        <f t="shared" si="33"/>
        <v>115059.74</v>
      </c>
    </row>
    <row r="280" spans="1:14" s="101" customFormat="1" ht="14.25">
      <c r="A280" s="27">
        <f t="shared" si="34"/>
        <v>40</v>
      </c>
      <c r="B280" s="62"/>
      <c r="C280" s="135" t="s">
        <v>208</v>
      </c>
      <c r="D280" s="64"/>
      <c r="E280" s="31"/>
      <c r="F280" s="31"/>
      <c r="G280" s="31"/>
      <c r="H280" s="31"/>
      <c r="I280" s="32"/>
      <c r="J280" s="30">
        <v>2000</v>
      </c>
      <c r="K280" s="31"/>
      <c r="L280" s="31"/>
      <c r="M280" s="32"/>
      <c r="N280" s="33">
        <f t="shared" si="33"/>
        <v>113059.74</v>
      </c>
    </row>
    <row r="281" spans="1:14" s="101" customFormat="1" ht="14.25">
      <c r="A281" s="27">
        <f t="shared" si="34"/>
        <v>41</v>
      </c>
      <c r="B281" s="62"/>
      <c r="C281" s="135" t="s">
        <v>68</v>
      </c>
      <c r="D281" s="64"/>
      <c r="E281" s="31"/>
      <c r="F281" s="31"/>
      <c r="G281" s="31"/>
      <c r="H281" s="31"/>
      <c r="I281" s="32"/>
      <c r="J281" s="30">
        <v>3000</v>
      </c>
      <c r="K281" s="31"/>
      <c r="L281" s="31"/>
      <c r="M281" s="32"/>
      <c r="N281" s="33">
        <f t="shared" si="33"/>
        <v>110059.74</v>
      </c>
    </row>
    <row r="282" spans="1:14" s="101" customFormat="1" ht="14.25">
      <c r="A282" s="27">
        <f t="shared" si="34"/>
        <v>42</v>
      </c>
      <c r="B282" s="62"/>
      <c r="C282" s="135" t="s">
        <v>209</v>
      </c>
      <c r="D282" s="64"/>
      <c r="E282" s="31"/>
      <c r="F282" s="31"/>
      <c r="G282" s="31"/>
      <c r="H282" s="31"/>
      <c r="I282" s="32"/>
      <c r="J282" s="30">
        <v>1000</v>
      </c>
      <c r="K282" s="31"/>
      <c r="L282" s="31"/>
      <c r="M282" s="32"/>
      <c r="N282" s="33">
        <f t="shared" si="33"/>
        <v>109059.74</v>
      </c>
    </row>
    <row r="283" spans="1:14" s="101" customFormat="1" ht="14.25">
      <c r="A283" s="27">
        <f t="shared" si="34"/>
        <v>43</v>
      </c>
      <c r="B283" s="62"/>
      <c r="C283" s="135" t="s">
        <v>206</v>
      </c>
      <c r="D283" s="64"/>
      <c r="E283" s="31"/>
      <c r="F283" s="31"/>
      <c r="G283" s="31"/>
      <c r="H283" s="31"/>
      <c r="I283" s="32"/>
      <c r="J283" s="30">
        <v>2000</v>
      </c>
      <c r="K283" s="31"/>
      <c r="L283" s="31"/>
      <c r="M283" s="32"/>
      <c r="N283" s="33">
        <f t="shared" si="33"/>
        <v>107059.74</v>
      </c>
    </row>
    <row r="284" spans="1:14" s="101" customFormat="1" ht="14.25">
      <c r="A284" s="27">
        <f t="shared" si="34"/>
        <v>44</v>
      </c>
      <c r="B284" s="62"/>
      <c r="C284" s="135" t="s">
        <v>214</v>
      </c>
      <c r="D284" s="64"/>
      <c r="E284" s="31"/>
      <c r="F284" s="31"/>
      <c r="G284" s="31"/>
      <c r="H284" s="31"/>
      <c r="I284" s="32"/>
      <c r="J284" s="30">
        <v>2000</v>
      </c>
      <c r="K284" s="31"/>
      <c r="L284" s="31"/>
      <c r="M284" s="32"/>
      <c r="N284" s="33">
        <f t="shared" si="33"/>
        <v>105059.74</v>
      </c>
    </row>
    <row r="285" spans="1:14" s="101" customFormat="1" ht="14.25">
      <c r="A285" s="27">
        <f t="shared" si="34"/>
        <v>45</v>
      </c>
      <c r="B285" s="62"/>
      <c r="C285" s="135" t="s">
        <v>391</v>
      </c>
      <c r="D285" s="64"/>
      <c r="E285" s="31"/>
      <c r="F285" s="31"/>
      <c r="G285" s="31"/>
      <c r="H285" s="31"/>
      <c r="I285" s="32"/>
      <c r="J285" s="30">
        <v>2000</v>
      </c>
      <c r="K285" s="31"/>
      <c r="L285" s="31"/>
      <c r="M285" s="32"/>
      <c r="N285" s="33">
        <f t="shared" si="33"/>
        <v>103059.74</v>
      </c>
    </row>
    <row r="286" spans="1:14" s="101" customFormat="1" ht="14.25">
      <c r="A286" s="27">
        <f t="shared" si="34"/>
        <v>46</v>
      </c>
      <c r="B286" s="62"/>
      <c r="C286" s="135" t="s">
        <v>212</v>
      </c>
      <c r="D286" s="64"/>
      <c r="E286" s="31"/>
      <c r="F286" s="31"/>
      <c r="G286" s="31"/>
      <c r="H286" s="31"/>
      <c r="I286" s="32"/>
      <c r="J286" s="30">
        <v>1000</v>
      </c>
      <c r="K286" s="31"/>
      <c r="L286" s="31"/>
      <c r="M286" s="32"/>
      <c r="N286" s="33">
        <f t="shared" si="33"/>
        <v>102059.74</v>
      </c>
    </row>
    <row r="287" spans="1:14" s="101" customFormat="1" ht="14.25">
      <c r="A287" s="27">
        <f t="shared" si="34"/>
        <v>47</v>
      </c>
      <c r="B287" s="62"/>
      <c r="C287" s="135" t="s">
        <v>392</v>
      </c>
      <c r="D287" s="64"/>
      <c r="E287" s="31"/>
      <c r="F287" s="31"/>
      <c r="G287" s="31"/>
      <c r="H287" s="31"/>
      <c r="I287" s="32"/>
      <c r="J287" s="30">
        <v>1000</v>
      </c>
      <c r="K287" s="31"/>
      <c r="L287" s="31"/>
      <c r="M287" s="32"/>
      <c r="N287" s="33">
        <f t="shared" si="33"/>
        <v>101059.74</v>
      </c>
    </row>
    <row r="288" spans="1:14" s="101" customFormat="1" ht="14.25">
      <c r="A288" s="27">
        <f aca="true" t="shared" si="35" ref="A288:A299">A287+1</f>
        <v>48</v>
      </c>
      <c r="B288" s="62"/>
      <c r="C288" s="135" t="s">
        <v>393</v>
      </c>
      <c r="D288" s="64">
        <v>2000</v>
      </c>
      <c r="E288" s="31"/>
      <c r="F288" s="31"/>
      <c r="G288" s="31"/>
      <c r="H288" s="31"/>
      <c r="I288" s="32"/>
      <c r="J288" s="30"/>
      <c r="K288" s="31"/>
      <c r="L288" s="31"/>
      <c r="M288" s="32"/>
      <c r="N288" s="33">
        <f t="shared" si="33"/>
        <v>103059.74</v>
      </c>
    </row>
    <row r="289" spans="1:14" s="101" customFormat="1" ht="14.25">
      <c r="A289" s="27">
        <f t="shared" si="35"/>
        <v>49</v>
      </c>
      <c r="B289" s="62"/>
      <c r="C289" s="135" t="s">
        <v>53</v>
      </c>
      <c r="D289" s="64"/>
      <c r="E289" s="31"/>
      <c r="F289" s="31"/>
      <c r="G289" s="31"/>
      <c r="H289" s="31"/>
      <c r="I289" s="32"/>
      <c r="J289" s="30">
        <v>1000</v>
      </c>
      <c r="K289" s="31"/>
      <c r="L289" s="31"/>
      <c r="M289" s="32"/>
      <c r="N289" s="33">
        <f t="shared" si="33"/>
        <v>102059.74</v>
      </c>
    </row>
    <row r="290" spans="1:14" s="101" customFormat="1" ht="14.25">
      <c r="A290" s="27">
        <f t="shared" si="35"/>
        <v>50</v>
      </c>
      <c r="B290" s="62"/>
      <c r="C290" s="135" t="s">
        <v>394</v>
      </c>
      <c r="D290" s="64"/>
      <c r="E290" s="31"/>
      <c r="F290" s="31"/>
      <c r="G290" s="31"/>
      <c r="H290" s="31"/>
      <c r="I290" s="32"/>
      <c r="J290" s="30">
        <v>1000</v>
      </c>
      <c r="K290" s="31"/>
      <c r="L290" s="31"/>
      <c r="M290" s="32"/>
      <c r="N290" s="33">
        <f t="shared" si="33"/>
        <v>101059.74</v>
      </c>
    </row>
    <row r="291" spans="1:14" s="101" customFormat="1" ht="14.25">
      <c r="A291" s="27">
        <f t="shared" si="35"/>
        <v>51</v>
      </c>
      <c r="B291" s="62"/>
      <c r="C291" s="135" t="s">
        <v>395</v>
      </c>
      <c r="D291" s="64"/>
      <c r="E291" s="31"/>
      <c r="F291" s="31"/>
      <c r="G291" s="31"/>
      <c r="H291" s="31"/>
      <c r="I291" s="32"/>
      <c r="J291" s="30">
        <v>1000</v>
      </c>
      <c r="K291" s="31"/>
      <c r="L291" s="31"/>
      <c r="M291" s="32"/>
      <c r="N291" s="33">
        <f t="shared" si="33"/>
        <v>100059.74</v>
      </c>
    </row>
    <row r="292" spans="1:14" s="101" customFormat="1" ht="14.25">
      <c r="A292" s="27">
        <f t="shared" si="35"/>
        <v>52</v>
      </c>
      <c r="B292" s="62"/>
      <c r="C292" s="135" t="s">
        <v>396</v>
      </c>
      <c r="D292" s="64"/>
      <c r="E292" s="31"/>
      <c r="F292" s="31"/>
      <c r="G292" s="31"/>
      <c r="H292" s="31"/>
      <c r="I292" s="32"/>
      <c r="J292" s="30">
        <v>1000</v>
      </c>
      <c r="K292" s="31"/>
      <c r="L292" s="31"/>
      <c r="M292" s="32"/>
      <c r="N292" s="33">
        <f t="shared" si="33"/>
        <v>99059.74</v>
      </c>
    </row>
    <row r="293" spans="1:14" s="101" customFormat="1" ht="14.25">
      <c r="A293" s="27">
        <f t="shared" si="35"/>
        <v>53</v>
      </c>
      <c r="B293" s="62"/>
      <c r="C293" s="135" t="s">
        <v>207</v>
      </c>
      <c r="D293" s="64"/>
      <c r="E293" s="31"/>
      <c r="F293" s="31"/>
      <c r="G293" s="31"/>
      <c r="H293" s="31"/>
      <c r="I293" s="32"/>
      <c r="J293" s="30">
        <v>1000</v>
      </c>
      <c r="K293" s="31"/>
      <c r="L293" s="31"/>
      <c r="M293" s="32"/>
      <c r="N293" s="33">
        <f t="shared" si="33"/>
        <v>98059.74</v>
      </c>
    </row>
    <row r="294" spans="1:14" s="101" customFormat="1" ht="14.25">
      <c r="A294" s="27">
        <f t="shared" si="35"/>
        <v>54</v>
      </c>
      <c r="B294" s="62"/>
      <c r="C294" s="135" t="s">
        <v>210</v>
      </c>
      <c r="D294" s="64"/>
      <c r="E294" s="31"/>
      <c r="F294" s="31"/>
      <c r="G294" s="31"/>
      <c r="H294" s="31"/>
      <c r="I294" s="32"/>
      <c r="J294" s="30">
        <v>1000</v>
      </c>
      <c r="K294" s="31"/>
      <c r="L294" s="31"/>
      <c r="M294" s="32"/>
      <c r="N294" s="33">
        <f t="shared" si="33"/>
        <v>97059.74</v>
      </c>
    </row>
    <row r="295" spans="1:14" s="101" customFormat="1" ht="14.25">
      <c r="A295" s="27">
        <f t="shared" si="35"/>
        <v>55</v>
      </c>
      <c r="B295" s="62"/>
      <c r="C295" s="135" t="s">
        <v>397</v>
      </c>
      <c r="D295" s="64"/>
      <c r="E295" s="31"/>
      <c r="F295" s="31"/>
      <c r="G295" s="31"/>
      <c r="H295" s="31"/>
      <c r="I295" s="32"/>
      <c r="J295" s="30">
        <v>1500</v>
      </c>
      <c r="K295" s="31"/>
      <c r="L295" s="31"/>
      <c r="M295" s="32"/>
      <c r="N295" s="33">
        <f>N294+SUM(D295:I295)-SUM(J295:M295)</f>
        <v>95559.74</v>
      </c>
    </row>
    <row r="296" spans="1:14" s="101" customFormat="1" ht="14.25">
      <c r="A296" s="27">
        <f t="shared" si="35"/>
        <v>56</v>
      </c>
      <c r="B296" s="62"/>
      <c r="C296" s="135" t="s">
        <v>215</v>
      </c>
      <c r="D296" s="64"/>
      <c r="E296" s="31"/>
      <c r="F296" s="31"/>
      <c r="G296" s="31"/>
      <c r="H296" s="31"/>
      <c r="I296" s="32"/>
      <c r="J296" s="30">
        <v>1000</v>
      </c>
      <c r="K296" s="31"/>
      <c r="L296" s="31"/>
      <c r="M296" s="32"/>
      <c r="N296" s="33">
        <f>N295+SUM(D296:I296)-SUM(J296:M296)</f>
        <v>94559.74</v>
      </c>
    </row>
    <row r="297" spans="1:14" s="101" customFormat="1" ht="14.25">
      <c r="A297" s="27">
        <f t="shared" si="35"/>
        <v>57</v>
      </c>
      <c r="B297" s="62"/>
      <c r="C297" s="135" t="s">
        <v>66</v>
      </c>
      <c r="D297" s="64"/>
      <c r="E297" s="31"/>
      <c r="F297" s="31"/>
      <c r="G297" s="31"/>
      <c r="H297" s="31"/>
      <c r="I297" s="32"/>
      <c r="J297" s="30">
        <v>2000</v>
      </c>
      <c r="K297" s="31"/>
      <c r="L297" s="31"/>
      <c r="M297" s="32"/>
      <c r="N297" s="33">
        <f>N296+SUM(D297:I297)-SUM(J297:M297)</f>
        <v>92559.74</v>
      </c>
    </row>
    <row r="298" spans="1:14" s="101" customFormat="1" ht="14.25">
      <c r="A298" s="27">
        <f t="shared" si="35"/>
        <v>58</v>
      </c>
      <c r="B298" s="62"/>
      <c r="C298" s="135" t="s">
        <v>398</v>
      </c>
      <c r="D298" s="64"/>
      <c r="E298" s="31"/>
      <c r="F298" s="31"/>
      <c r="G298" s="31"/>
      <c r="H298" s="31"/>
      <c r="I298" s="32"/>
      <c r="J298" s="30">
        <v>1000</v>
      </c>
      <c r="K298" s="31"/>
      <c r="L298" s="31"/>
      <c r="M298" s="32"/>
      <c r="N298" s="33">
        <f>N297+SUM(D298:I298)-SUM(J298:M298)</f>
        <v>91559.74</v>
      </c>
    </row>
    <row r="299" spans="1:14" s="101" customFormat="1" ht="15">
      <c r="A299" s="27">
        <f t="shared" si="35"/>
        <v>59</v>
      </c>
      <c r="B299" s="62"/>
      <c r="C299" s="136" t="s">
        <v>399</v>
      </c>
      <c r="D299" s="64"/>
      <c r="E299" s="31"/>
      <c r="F299" s="31"/>
      <c r="G299" s="31"/>
      <c r="H299" s="31"/>
      <c r="I299" s="32"/>
      <c r="J299" s="30">
        <v>1500</v>
      </c>
      <c r="K299" s="31"/>
      <c r="L299" s="31"/>
      <c r="M299" s="32"/>
      <c r="N299" s="33">
        <f>N298+SUM(D299:I299)-SUM(J299:M299)</f>
        <v>90059.74</v>
      </c>
    </row>
    <row r="300" spans="1:14" s="101" customFormat="1" ht="14.25">
      <c r="A300" s="34"/>
      <c r="B300" s="35"/>
      <c r="C300" s="22" t="s">
        <v>20</v>
      </c>
      <c r="D300" s="37">
        <f aca="true" t="shared" si="36" ref="D300:M300">SUM(D241:D299)</f>
        <v>30800</v>
      </c>
      <c r="E300" s="38">
        <f t="shared" si="36"/>
        <v>0</v>
      </c>
      <c r="F300" s="38">
        <f t="shared" si="36"/>
        <v>0</v>
      </c>
      <c r="G300" s="38">
        <f t="shared" si="36"/>
        <v>0</v>
      </c>
      <c r="H300" s="38">
        <f t="shared" si="36"/>
        <v>0</v>
      </c>
      <c r="I300" s="39">
        <f t="shared" si="36"/>
        <v>0</v>
      </c>
      <c r="J300" s="37">
        <f t="shared" si="36"/>
        <v>63500</v>
      </c>
      <c r="K300" s="38">
        <f t="shared" si="36"/>
        <v>0</v>
      </c>
      <c r="L300" s="38">
        <f t="shared" si="36"/>
        <v>0</v>
      </c>
      <c r="M300" s="39">
        <f t="shared" si="36"/>
        <v>0</v>
      </c>
      <c r="N300" s="40">
        <f>N240+SUM(D300:I300)-SUM(J300:M300)</f>
        <v>90059.73999999999</v>
      </c>
    </row>
    <row r="301" spans="1:14" s="101" customFormat="1" ht="15">
      <c r="A301" s="41"/>
      <c r="B301" s="41"/>
      <c r="C301" s="94" t="s">
        <v>125</v>
      </c>
      <c r="D301" s="43">
        <f aca="true" t="shared" si="37" ref="D301:N301">D300</f>
        <v>30800</v>
      </c>
      <c r="E301" s="44">
        <f t="shared" si="37"/>
        <v>0</v>
      </c>
      <c r="F301" s="44">
        <f t="shared" si="37"/>
        <v>0</v>
      </c>
      <c r="G301" s="44">
        <f t="shared" si="37"/>
        <v>0</v>
      </c>
      <c r="H301" s="44">
        <f t="shared" si="37"/>
        <v>0</v>
      </c>
      <c r="I301" s="45">
        <f t="shared" si="37"/>
        <v>0</v>
      </c>
      <c r="J301" s="43">
        <f t="shared" si="37"/>
        <v>63500</v>
      </c>
      <c r="K301" s="44">
        <f t="shared" si="37"/>
        <v>0</v>
      </c>
      <c r="L301" s="44">
        <f t="shared" si="37"/>
        <v>0</v>
      </c>
      <c r="M301" s="45">
        <f t="shared" si="37"/>
        <v>0</v>
      </c>
      <c r="N301" s="45">
        <f t="shared" si="37"/>
        <v>90059.73999999999</v>
      </c>
    </row>
    <row r="302" spans="1:14" s="101" customFormat="1" ht="15">
      <c r="A302" s="49"/>
      <c r="B302" s="49"/>
      <c r="C302" s="50" t="s">
        <v>400</v>
      </c>
      <c r="D302" s="51">
        <f aca="true" t="shared" si="38" ref="D302:M302">D301+D234</f>
        <v>792549</v>
      </c>
      <c r="E302" s="73">
        <f t="shared" si="38"/>
        <v>42408.91</v>
      </c>
      <c r="F302" s="73">
        <f t="shared" si="38"/>
        <v>0</v>
      </c>
      <c r="G302" s="73">
        <f t="shared" si="38"/>
        <v>0</v>
      </c>
      <c r="H302" s="73">
        <f t="shared" si="38"/>
        <v>0</v>
      </c>
      <c r="I302" s="79">
        <f t="shared" si="38"/>
        <v>343.71</v>
      </c>
      <c r="J302" s="51">
        <f t="shared" si="38"/>
        <v>732250</v>
      </c>
      <c r="K302" s="73">
        <f t="shared" si="38"/>
        <v>0</v>
      </c>
      <c r="L302" s="73">
        <f t="shared" si="38"/>
        <v>0</v>
      </c>
      <c r="M302" s="74">
        <f t="shared" si="38"/>
        <v>12991.88</v>
      </c>
      <c r="N302" s="53">
        <f>SUM(D302:I302)-SUM(J302:M302)</f>
        <v>90059.73999999999</v>
      </c>
    </row>
    <row r="303" spans="1:14" s="101" customFormat="1" ht="14.25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2"/>
      <c r="L303" s="2"/>
      <c r="M303" s="2"/>
      <c r="N303" s="2"/>
    </row>
    <row r="304" spans="1:14" s="101" customFormat="1" ht="18.75">
      <c r="A304" s="103" t="s">
        <v>190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2"/>
      <c r="L304" s="102"/>
      <c r="M304" s="102"/>
      <c r="N304" s="102"/>
    </row>
    <row r="305" spans="1:10" s="102" customFormat="1" ht="19.5">
      <c r="A305" s="103" t="s">
        <v>195</v>
      </c>
      <c r="B305" s="103"/>
      <c r="C305" s="103"/>
      <c r="D305" s="103"/>
      <c r="E305" s="103"/>
      <c r="F305" s="103"/>
      <c r="G305" s="103"/>
      <c r="H305" s="103"/>
      <c r="I305" s="103"/>
      <c r="J305" s="103"/>
    </row>
    <row r="306" spans="1:14" s="101" customFormat="1" ht="14.25">
      <c r="A306" s="7"/>
      <c r="B306" s="7" t="s">
        <v>2</v>
      </c>
      <c r="C306" s="12" t="s">
        <v>3</v>
      </c>
      <c r="D306" s="8" t="s">
        <v>4</v>
      </c>
      <c r="E306" s="9"/>
      <c r="F306" s="9"/>
      <c r="G306" s="9"/>
      <c r="H306" s="9"/>
      <c r="I306" s="11"/>
      <c r="J306" s="8" t="s">
        <v>5</v>
      </c>
      <c r="K306" s="9"/>
      <c r="L306" s="9"/>
      <c r="M306" s="11"/>
      <c r="N306" s="12" t="s">
        <v>6</v>
      </c>
    </row>
    <row r="307" spans="1:14" s="101" customFormat="1" ht="15">
      <c r="A307" s="14"/>
      <c r="B307" s="14"/>
      <c r="C307" s="137"/>
      <c r="D307" s="15" t="s">
        <v>7</v>
      </c>
      <c r="E307" s="16" t="s">
        <v>8</v>
      </c>
      <c r="F307" s="16" t="s">
        <v>9</v>
      </c>
      <c r="G307" s="16" t="s">
        <v>10</v>
      </c>
      <c r="H307" s="16" t="s">
        <v>11</v>
      </c>
      <c r="I307" s="18" t="s">
        <v>12</v>
      </c>
      <c r="J307" s="15" t="s">
        <v>13</v>
      </c>
      <c r="K307" s="16" t="s">
        <v>14</v>
      </c>
      <c r="L307" s="16" t="s">
        <v>15</v>
      </c>
      <c r="M307" s="18" t="s">
        <v>16</v>
      </c>
      <c r="N307" s="19"/>
    </row>
    <row r="308" spans="1:14" s="101" customFormat="1" ht="14.25">
      <c r="A308" s="34"/>
      <c r="B308" s="35"/>
      <c r="C308" s="34" t="s">
        <v>24</v>
      </c>
      <c r="D308" s="37"/>
      <c r="E308" s="38"/>
      <c r="F308" s="38"/>
      <c r="G308" s="38"/>
      <c r="H308" s="38"/>
      <c r="I308" s="39"/>
      <c r="J308" s="37"/>
      <c r="K308" s="38"/>
      <c r="L308" s="38"/>
      <c r="M308" s="39"/>
      <c r="N308" s="138">
        <f>N302</f>
        <v>90059.73999999999</v>
      </c>
    </row>
    <row r="309" spans="1:14" s="101" customFormat="1" ht="15">
      <c r="A309" s="94">
        <v>1</v>
      </c>
      <c r="B309" s="121"/>
      <c r="C309" s="63" t="s">
        <v>199</v>
      </c>
      <c r="D309" s="46"/>
      <c r="E309" s="70"/>
      <c r="F309" s="70"/>
      <c r="G309" s="70"/>
      <c r="H309" s="70"/>
      <c r="I309" s="71"/>
      <c r="J309" s="46"/>
      <c r="K309" s="70"/>
      <c r="L309" s="70"/>
      <c r="M309" s="71"/>
      <c r="N309" s="48">
        <f>N308+SUM(D309:I309)-SUM(J309:M309)</f>
        <v>90059.74</v>
      </c>
    </row>
    <row r="310" spans="1:14" s="101" customFormat="1" ht="14.25">
      <c r="A310" s="22"/>
      <c r="B310" s="21"/>
      <c r="C310" s="93" t="s">
        <v>20</v>
      </c>
      <c r="D310" s="23">
        <f aca="true" t="shared" si="39" ref="D310:M310">SUM(D309:D309)</f>
        <v>0</v>
      </c>
      <c r="E310" s="24">
        <f t="shared" si="39"/>
        <v>0</v>
      </c>
      <c r="F310" s="24">
        <f t="shared" si="39"/>
        <v>0</v>
      </c>
      <c r="G310" s="24">
        <f t="shared" si="39"/>
        <v>0</v>
      </c>
      <c r="H310" s="24">
        <f t="shared" si="39"/>
        <v>0</v>
      </c>
      <c r="I310" s="25">
        <f t="shared" si="39"/>
        <v>0</v>
      </c>
      <c r="J310" s="23">
        <f t="shared" si="39"/>
        <v>0</v>
      </c>
      <c r="K310" s="24">
        <f t="shared" si="39"/>
        <v>0</v>
      </c>
      <c r="L310" s="24">
        <f t="shared" si="39"/>
        <v>0</v>
      </c>
      <c r="M310" s="25">
        <f t="shared" si="39"/>
        <v>0</v>
      </c>
      <c r="N310" s="84">
        <f>N308+SUM(D310:I310)-SUM(J310:M310)</f>
        <v>90059.74</v>
      </c>
    </row>
    <row r="311" spans="1:14" s="101" customFormat="1" ht="15">
      <c r="A311" s="41"/>
      <c r="B311" s="41"/>
      <c r="C311" s="107" t="s">
        <v>129</v>
      </c>
      <c r="D311" s="46">
        <f aca="true" t="shared" si="40" ref="D311:N311">D310</f>
        <v>0</v>
      </c>
      <c r="E311" s="70">
        <f t="shared" si="40"/>
        <v>0</v>
      </c>
      <c r="F311" s="70">
        <f t="shared" si="40"/>
        <v>0</v>
      </c>
      <c r="G311" s="70">
        <f t="shared" si="40"/>
        <v>0</v>
      </c>
      <c r="H311" s="70">
        <f t="shared" si="40"/>
        <v>0</v>
      </c>
      <c r="I311" s="71">
        <f t="shared" si="40"/>
        <v>0</v>
      </c>
      <c r="J311" s="46">
        <f t="shared" si="40"/>
        <v>0</v>
      </c>
      <c r="K311" s="70">
        <f t="shared" si="40"/>
        <v>0</v>
      </c>
      <c r="L311" s="70">
        <f t="shared" si="40"/>
        <v>0</v>
      </c>
      <c r="M311" s="71">
        <f t="shared" si="40"/>
        <v>0</v>
      </c>
      <c r="N311" s="45">
        <f t="shared" si="40"/>
        <v>90059.74</v>
      </c>
    </row>
    <row r="312" spans="1:14" s="101" customFormat="1" ht="15">
      <c r="A312" s="49"/>
      <c r="B312" s="49"/>
      <c r="C312" s="50" t="s">
        <v>401</v>
      </c>
      <c r="D312" s="108">
        <f aca="true" t="shared" si="41" ref="D312:M312">D311+D302</f>
        <v>792549</v>
      </c>
      <c r="E312" s="109">
        <f t="shared" si="41"/>
        <v>42408.91</v>
      </c>
      <c r="F312" s="109">
        <f t="shared" si="41"/>
        <v>0</v>
      </c>
      <c r="G312" s="109">
        <f t="shared" si="41"/>
        <v>0</v>
      </c>
      <c r="H312" s="109">
        <f t="shared" si="41"/>
        <v>0</v>
      </c>
      <c r="I312" s="110">
        <f t="shared" si="41"/>
        <v>343.71</v>
      </c>
      <c r="J312" s="108">
        <f t="shared" si="41"/>
        <v>732250</v>
      </c>
      <c r="K312" s="109">
        <f t="shared" si="41"/>
        <v>0</v>
      </c>
      <c r="L312" s="109">
        <f t="shared" si="41"/>
        <v>0</v>
      </c>
      <c r="M312" s="110">
        <f t="shared" si="41"/>
        <v>12991.88</v>
      </c>
      <c r="N312" s="53">
        <f>SUM(D312:I312)-SUM(J312:M312)</f>
        <v>90059.73999999999</v>
      </c>
    </row>
    <row r="313" spans="1:14" s="101" customFormat="1" ht="14.25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2"/>
      <c r="L313" s="2"/>
      <c r="M313" s="2"/>
      <c r="N313" s="2"/>
    </row>
    <row r="314" spans="1:14" s="101" customFormat="1" ht="18.75">
      <c r="A314" s="103" t="s">
        <v>191</v>
      </c>
      <c r="B314" s="103"/>
      <c r="C314" s="103"/>
      <c r="D314" s="103"/>
      <c r="E314" s="103"/>
      <c r="F314" s="103"/>
      <c r="G314" s="103"/>
      <c r="H314" s="103"/>
      <c r="I314" s="103"/>
      <c r="J314" s="103"/>
      <c r="K314" s="102"/>
      <c r="L314" s="102"/>
      <c r="M314" s="102"/>
      <c r="N314" s="102"/>
    </row>
    <row r="315" spans="1:10" s="102" customFormat="1" ht="19.5">
      <c r="A315" s="103" t="s">
        <v>195</v>
      </c>
      <c r="B315" s="103"/>
      <c r="C315" s="103"/>
      <c r="D315" s="103"/>
      <c r="E315" s="103"/>
      <c r="F315" s="103"/>
      <c r="G315" s="103"/>
      <c r="H315" s="103"/>
      <c r="I315" s="103"/>
      <c r="J315" s="103"/>
    </row>
    <row r="316" spans="1:14" s="101" customFormat="1" ht="14.25">
      <c r="A316" s="6"/>
      <c r="B316" s="7" t="s">
        <v>2</v>
      </c>
      <c r="C316" s="7" t="s">
        <v>3</v>
      </c>
      <c r="D316" s="8" t="s">
        <v>4</v>
      </c>
      <c r="E316" s="9"/>
      <c r="F316" s="9"/>
      <c r="G316" s="9"/>
      <c r="H316" s="9"/>
      <c r="I316" s="10"/>
      <c r="J316" s="8" t="s">
        <v>5</v>
      </c>
      <c r="K316" s="9"/>
      <c r="L316" s="9"/>
      <c r="M316" s="11"/>
      <c r="N316" s="12" t="s">
        <v>6</v>
      </c>
    </row>
    <row r="317" spans="1:14" s="101" customFormat="1" ht="15">
      <c r="A317" s="13"/>
      <c r="B317" s="14"/>
      <c r="C317" s="54"/>
      <c r="D317" s="15" t="s">
        <v>7</v>
      </c>
      <c r="E317" s="16" t="s">
        <v>8</v>
      </c>
      <c r="F317" s="16" t="s">
        <v>9</v>
      </c>
      <c r="G317" s="16" t="s">
        <v>10</v>
      </c>
      <c r="H317" s="16" t="s">
        <v>11</v>
      </c>
      <c r="I317" s="17" t="s">
        <v>12</v>
      </c>
      <c r="J317" s="15" t="s">
        <v>13</v>
      </c>
      <c r="K317" s="16" t="s">
        <v>14</v>
      </c>
      <c r="L317" s="16" t="s">
        <v>15</v>
      </c>
      <c r="M317" s="18" t="s">
        <v>16</v>
      </c>
      <c r="N317" s="19"/>
    </row>
    <row r="318" spans="1:14" s="101" customFormat="1" ht="14.25">
      <c r="A318" s="20"/>
      <c r="B318" s="90"/>
      <c r="C318" s="34" t="s">
        <v>24</v>
      </c>
      <c r="D318" s="59"/>
      <c r="E318" s="24"/>
      <c r="F318" s="24"/>
      <c r="G318" s="24"/>
      <c r="H318" s="24"/>
      <c r="I318" s="25"/>
      <c r="J318" s="23"/>
      <c r="K318" s="24"/>
      <c r="L318" s="24"/>
      <c r="M318" s="25"/>
      <c r="N318" s="26">
        <f>N312</f>
        <v>90059.73999999999</v>
      </c>
    </row>
    <row r="319" spans="1:14" s="101" customFormat="1" ht="15">
      <c r="A319" s="27">
        <v>1</v>
      </c>
      <c r="B319" s="62"/>
      <c r="C319" s="63" t="s">
        <v>199</v>
      </c>
      <c r="D319" s="64"/>
      <c r="E319" s="31"/>
      <c r="F319" s="31"/>
      <c r="G319" s="31"/>
      <c r="H319" s="31"/>
      <c r="I319" s="32"/>
      <c r="J319" s="30"/>
      <c r="K319" s="31"/>
      <c r="L319" s="31"/>
      <c r="M319" s="32"/>
      <c r="N319" s="33">
        <f>N318+SUM(D319:I319)-SUM(J319:M319)</f>
        <v>90059.74</v>
      </c>
    </row>
    <row r="320" spans="1:14" s="101" customFormat="1" ht="15">
      <c r="A320" s="20"/>
      <c r="B320" s="92"/>
      <c r="C320" s="76"/>
      <c r="D320" s="104"/>
      <c r="E320" s="105"/>
      <c r="F320" s="105"/>
      <c r="G320" s="105"/>
      <c r="H320" s="105"/>
      <c r="I320" s="106"/>
      <c r="J320" s="139"/>
      <c r="K320" s="105"/>
      <c r="L320" s="105"/>
      <c r="M320" s="106"/>
      <c r="N320" s="33">
        <f>N319+SUM(D320:I320)-SUM(J320:M320)</f>
        <v>90059.74</v>
      </c>
    </row>
    <row r="321" spans="1:14" s="101" customFormat="1" ht="14.25">
      <c r="A321" s="34"/>
      <c r="B321" s="35"/>
      <c r="C321" s="93" t="s">
        <v>20</v>
      </c>
      <c r="D321" s="37">
        <f aca="true" t="shared" si="42" ref="D321:M321">SUM(D319:D320)</f>
        <v>0</v>
      </c>
      <c r="E321" s="38">
        <f t="shared" si="42"/>
        <v>0</v>
      </c>
      <c r="F321" s="38">
        <f t="shared" si="42"/>
        <v>0</v>
      </c>
      <c r="G321" s="38">
        <f t="shared" si="42"/>
        <v>0</v>
      </c>
      <c r="H321" s="38">
        <f t="shared" si="42"/>
        <v>0</v>
      </c>
      <c r="I321" s="68">
        <f t="shared" si="42"/>
        <v>0</v>
      </c>
      <c r="J321" s="37">
        <f t="shared" si="42"/>
        <v>0</v>
      </c>
      <c r="K321" s="38">
        <f t="shared" si="42"/>
        <v>0</v>
      </c>
      <c r="L321" s="38">
        <f t="shared" si="42"/>
        <v>0</v>
      </c>
      <c r="M321" s="39">
        <f t="shared" si="42"/>
        <v>0</v>
      </c>
      <c r="N321" s="40">
        <f>N318+SUM(D321:I321)-SUM(J321:M321)</f>
        <v>90059.74</v>
      </c>
    </row>
    <row r="322" spans="1:14" s="101" customFormat="1" ht="15">
      <c r="A322" s="41"/>
      <c r="B322" s="41"/>
      <c r="C322" s="107" t="s">
        <v>133</v>
      </c>
      <c r="D322" s="46">
        <f aca="true" t="shared" si="43" ref="D322:N322">D321</f>
        <v>0</v>
      </c>
      <c r="E322" s="70">
        <f t="shared" si="43"/>
        <v>0</v>
      </c>
      <c r="F322" s="70">
        <f t="shared" si="43"/>
        <v>0</v>
      </c>
      <c r="G322" s="70">
        <f t="shared" si="43"/>
        <v>0</v>
      </c>
      <c r="H322" s="70">
        <f t="shared" si="43"/>
        <v>0</v>
      </c>
      <c r="I322" s="97">
        <f t="shared" si="43"/>
        <v>0</v>
      </c>
      <c r="J322" s="46">
        <f t="shared" si="43"/>
        <v>0</v>
      </c>
      <c r="K322" s="70">
        <f t="shared" si="43"/>
        <v>0</v>
      </c>
      <c r="L322" s="70">
        <f t="shared" si="43"/>
        <v>0</v>
      </c>
      <c r="M322" s="71">
        <f t="shared" si="43"/>
        <v>0</v>
      </c>
      <c r="N322" s="45">
        <f t="shared" si="43"/>
        <v>90059.74</v>
      </c>
    </row>
    <row r="323" spans="1:14" s="101" customFormat="1" ht="15">
      <c r="A323" s="49"/>
      <c r="B323" s="49"/>
      <c r="C323" s="50" t="s">
        <v>402</v>
      </c>
      <c r="D323" s="108">
        <f aca="true" t="shared" si="44" ref="D323:M323">D322+D312</f>
        <v>792549</v>
      </c>
      <c r="E323" s="109">
        <f t="shared" si="44"/>
        <v>42408.91</v>
      </c>
      <c r="F323" s="109">
        <f t="shared" si="44"/>
        <v>0</v>
      </c>
      <c r="G323" s="109">
        <f t="shared" si="44"/>
        <v>0</v>
      </c>
      <c r="H323" s="109">
        <f t="shared" si="44"/>
        <v>0</v>
      </c>
      <c r="I323" s="111">
        <f t="shared" si="44"/>
        <v>343.71</v>
      </c>
      <c r="J323" s="108">
        <f t="shared" si="44"/>
        <v>732250</v>
      </c>
      <c r="K323" s="109">
        <f t="shared" si="44"/>
        <v>0</v>
      </c>
      <c r="L323" s="109">
        <f t="shared" si="44"/>
        <v>0</v>
      </c>
      <c r="M323" s="110">
        <f t="shared" si="44"/>
        <v>12991.88</v>
      </c>
      <c r="N323" s="53">
        <f>SUM(D323:I323)-SUM(J323:M323)</f>
        <v>90059.73999999999</v>
      </c>
    </row>
    <row r="324" spans="1:14" s="101" customFormat="1" ht="14.25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2"/>
      <c r="L324" s="2"/>
      <c r="M324" s="2"/>
      <c r="N324" s="2"/>
    </row>
    <row r="325" spans="1:14" s="101" customFormat="1" ht="18.75">
      <c r="A325" s="103" t="s">
        <v>192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2"/>
      <c r="L325" s="102"/>
      <c r="M325" s="102"/>
      <c r="N325" s="102"/>
    </row>
    <row r="326" spans="1:10" s="102" customFormat="1" ht="19.5">
      <c r="A326" s="103" t="s">
        <v>195</v>
      </c>
      <c r="B326" s="103"/>
      <c r="C326" s="103"/>
      <c r="D326" s="103"/>
      <c r="E326" s="103"/>
      <c r="F326" s="103"/>
      <c r="G326" s="103"/>
      <c r="H326" s="103"/>
      <c r="I326" s="103"/>
      <c r="J326" s="103"/>
    </row>
    <row r="327" spans="1:14" s="101" customFormat="1" ht="14.25">
      <c r="A327" s="6"/>
      <c r="B327" s="7" t="s">
        <v>2</v>
      </c>
      <c r="C327" s="7" t="s">
        <v>3</v>
      </c>
      <c r="D327" s="8" t="s">
        <v>4</v>
      </c>
      <c r="E327" s="9"/>
      <c r="F327" s="9"/>
      <c r="G327" s="9"/>
      <c r="H327" s="9"/>
      <c r="I327" s="10"/>
      <c r="J327" s="8" t="s">
        <v>5</v>
      </c>
      <c r="K327" s="9"/>
      <c r="L327" s="9"/>
      <c r="M327" s="11"/>
      <c r="N327" s="12" t="s">
        <v>6</v>
      </c>
    </row>
    <row r="328" spans="1:14" s="101" customFormat="1" ht="15">
      <c r="A328" s="13"/>
      <c r="B328" s="14"/>
      <c r="C328" s="14"/>
      <c r="D328" s="15" t="s">
        <v>7</v>
      </c>
      <c r="E328" s="16" t="s">
        <v>8</v>
      </c>
      <c r="F328" s="16" t="s">
        <v>9</v>
      </c>
      <c r="G328" s="16" t="s">
        <v>10</v>
      </c>
      <c r="H328" s="16" t="s">
        <v>11</v>
      </c>
      <c r="I328" s="17" t="s">
        <v>12</v>
      </c>
      <c r="J328" s="15" t="s">
        <v>13</v>
      </c>
      <c r="K328" s="16" t="s">
        <v>14</v>
      </c>
      <c r="L328" s="16" t="s">
        <v>15</v>
      </c>
      <c r="M328" s="18" t="s">
        <v>16</v>
      </c>
      <c r="N328" s="19"/>
    </row>
    <row r="329" spans="1:14" s="101" customFormat="1" ht="14.25">
      <c r="A329" s="20"/>
      <c r="B329" s="35"/>
      <c r="C329" s="36" t="s">
        <v>24</v>
      </c>
      <c r="D329" s="59"/>
      <c r="E329" s="24"/>
      <c r="F329" s="24"/>
      <c r="G329" s="24"/>
      <c r="H329" s="24"/>
      <c r="I329" s="25"/>
      <c r="J329" s="23"/>
      <c r="K329" s="24"/>
      <c r="L329" s="24"/>
      <c r="M329" s="25"/>
      <c r="N329" s="26">
        <f>N323</f>
        <v>90059.73999999999</v>
      </c>
    </row>
    <row r="330" spans="1:14" s="101" customFormat="1" ht="15">
      <c r="A330" s="27">
        <v>1</v>
      </c>
      <c r="B330" s="28"/>
      <c r="C330" s="140" t="s">
        <v>199</v>
      </c>
      <c r="D330" s="64"/>
      <c r="E330" s="31"/>
      <c r="F330" s="31"/>
      <c r="G330" s="31"/>
      <c r="H330" s="31"/>
      <c r="I330" s="32"/>
      <c r="J330" s="30"/>
      <c r="K330" s="31"/>
      <c r="L330" s="31"/>
      <c r="M330" s="32"/>
      <c r="N330" s="33">
        <f>N329+SUM(D330:I330)-SUM(J330:M330)</f>
        <v>90059.74</v>
      </c>
    </row>
    <row r="331" spans="1:14" s="101" customFormat="1" ht="14.25">
      <c r="A331" s="34"/>
      <c r="B331" s="35"/>
      <c r="C331" s="36" t="s">
        <v>20</v>
      </c>
      <c r="D331" s="37">
        <f aca="true" t="shared" si="45" ref="D331:M331">SUM(D330:D330)</f>
        <v>0</v>
      </c>
      <c r="E331" s="38">
        <f t="shared" si="45"/>
        <v>0</v>
      </c>
      <c r="F331" s="38">
        <f t="shared" si="45"/>
        <v>0</v>
      </c>
      <c r="G331" s="38">
        <f t="shared" si="45"/>
        <v>0</v>
      </c>
      <c r="H331" s="38">
        <f t="shared" si="45"/>
        <v>0</v>
      </c>
      <c r="I331" s="39">
        <f t="shared" si="45"/>
        <v>0</v>
      </c>
      <c r="J331" s="37">
        <f t="shared" si="45"/>
        <v>0</v>
      </c>
      <c r="K331" s="38">
        <f t="shared" si="45"/>
        <v>0</v>
      </c>
      <c r="L331" s="38">
        <f t="shared" si="45"/>
        <v>0</v>
      </c>
      <c r="M331" s="39">
        <f t="shared" si="45"/>
        <v>0</v>
      </c>
      <c r="N331" s="40">
        <f>N329+SUM(D331:I331)-SUM(J331:M331)</f>
        <v>90059.74</v>
      </c>
    </row>
    <row r="332" spans="1:14" s="101" customFormat="1" ht="15">
      <c r="A332" s="41"/>
      <c r="B332" s="41"/>
      <c r="C332" s="42" t="s">
        <v>193</v>
      </c>
      <c r="D332" s="43">
        <f aca="true" t="shared" si="46" ref="D332:N332">D331</f>
        <v>0</v>
      </c>
      <c r="E332" s="44">
        <f t="shared" si="46"/>
        <v>0</v>
      </c>
      <c r="F332" s="44">
        <f t="shared" si="46"/>
        <v>0</v>
      </c>
      <c r="G332" s="44">
        <f t="shared" si="46"/>
        <v>0</v>
      </c>
      <c r="H332" s="44">
        <f t="shared" si="46"/>
        <v>0</v>
      </c>
      <c r="I332" s="45">
        <f t="shared" si="46"/>
        <v>0</v>
      </c>
      <c r="J332" s="43">
        <f t="shared" si="46"/>
        <v>0</v>
      </c>
      <c r="K332" s="44">
        <f t="shared" si="46"/>
        <v>0</v>
      </c>
      <c r="L332" s="44">
        <f t="shared" si="46"/>
        <v>0</v>
      </c>
      <c r="M332" s="45">
        <f t="shared" si="46"/>
        <v>0</v>
      </c>
      <c r="N332" s="45">
        <f t="shared" si="46"/>
        <v>90059.74</v>
      </c>
    </row>
    <row r="333" spans="1:14" s="101" customFormat="1" ht="15">
      <c r="A333" s="49"/>
      <c r="B333" s="49"/>
      <c r="C333" s="50" t="s">
        <v>403</v>
      </c>
      <c r="D333" s="51">
        <f aca="true" t="shared" si="47" ref="D333:M333">D332+D323</f>
        <v>792549</v>
      </c>
      <c r="E333" s="73">
        <f t="shared" si="47"/>
        <v>42408.91</v>
      </c>
      <c r="F333" s="73">
        <f t="shared" si="47"/>
        <v>0</v>
      </c>
      <c r="G333" s="73">
        <f t="shared" si="47"/>
        <v>0</v>
      </c>
      <c r="H333" s="73">
        <f t="shared" si="47"/>
        <v>0</v>
      </c>
      <c r="I333" s="79">
        <f t="shared" si="47"/>
        <v>343.71</v>
      </c>
      <c r="J333" s="51">
        <f t="shared" si="47"/>
        <v>732250</v>
      </c>
      <c r="K333" s="73">
        <f t="shared" si="47"/>
        <v>0</v>
      </c>
      <c r="L333" s="73">
        <f t="shared" si="47"/>
        <v>0</v>
      </c>
      <c r="M333" s="74">
        <f t="shared" si="47"/>
        <v>12991.88</v>
      </c>
      <c r="N333" s="53">
        <f>SUM(D333:I333)-SUM(J333:M333)</f>
        <v>90059.73999999999</v>
      </c>
    </row>
    <row r="334" spans="1:14" s="101" customFormat="1" ht="14.25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2"/>
      <c r="L334" s="2"/>
      <c r="M334" s="2"/>
      <c r="N334" s="2"/>
    </row>
    <row r="335" spans="1:14" s="101" customFormat="1" ht="14.25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2"/>
      <c r="L335" s="2"/>
      <c r="M335" s="2"/>
      <c r="N335" s="2"/>
    </row>
    <row r="336" spans="1:14" s="101" customFormat="1" ht="14.25">
      <c r="A336" s="1"/>
      <c r="B336" s="2"/>
      <c r="C336" s="2" t="s">
        <v>404</v>
      </c>
      <c r="D336" s="99">
        <f aca="true" t="shared" si="48" ref="D336:M336">D9+D19+D51+D61+D71+D82+D107+D233+D301+D311+D322+D332</f>
        <v>281700</v>
      </c>
      <c r="E336" s="99">
        <f t="shared" si="48"/>
        <v>0</v>
      </c>
      <c r="F336" s="99">
        <f t="shared" si="48"/>
        <v>0</v>
      </c>
      <c r="G336" s="99">
        <f t="shared" si="48"/>
        <v>0</v>
      </c>
      <c r="H336" s="99">
        <f t="shared" si="48"/>
        <v>0</v>
      </c>
      <c r="I336" s="99">
        <f t="shared" si="48"/>
        <v>49.16</v>
      </c>
      <c r="J336" s="99">
        <f t="shared" si="48"/>
        <v>220500</v>
      </c>
      <c r="K336" s="99">
        <f t="shared" si="48"/>
        <v>0</v>
      </c>
      <c r="L336" s="99">
        <f t="shared" si="48"/>
        <v>0</v>
      </c>
      <c r="M336" s="99">
        <f t="shared" si="48"/>
        <v>311</v>
      </c>
      <c r="N336" s="123">
        <f>N5+SUM(D336:I336)-SUM(J336:M336)</f>
        <v>90059.73999999999</v>
      </c>
    </row>
    <row r="337" spans="1:14" s="101" customFormat="1" ht="14.25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2"/>
      <c r="L337" s="2"/>
      <c r="M337" s="2"/>
      <c r="N337" s="2"/>
    </row>
    <row r="338" spans="1:14" s="101" customFormat="1" ht="14.25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2"/>
      <c r="L338" s="2"/>
      <c r="M338" s="2"/>
      <c r="N338" s="2"/>
    </row>
    <row r="339" spans="1:14" s="101" customFormat="1" ht="14.25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2"/>
      <c r="L339" s="2"/>
      <c r="M339" s="2"/>
      <c r="N339" s="2"/>
    </row>
    <row r="340" spans="1:14" s="101" customFormat="1" ht="14.25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2"/>
      <c r="L340" s="2"/>
      <c r="M340" s="2"/>
      <c r="N340" s="2"/>
    </row>
    <row r="341" spans="1:14" s="101" customFormat="1" ht="14.25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2"/>
      <c r="L341" s="2"/>
      <c r="M341" s="2"/>
      <c r="N341" s="2"/>
    </row>
    <row r="342" spans="1:14" s="101" customFormat="1" ht="14.25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2"/>
      <c r="L342" s="2"/>
      <c r="M342" s="2"/>
      <c r="N342" s="2"/>
    </row>
    <row r="343" spans="1:14" s="101" customFormat="1" ht="14.25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2"/>
      <c r="L343" s="2"/>
      <c r="M343" s="2"/>
      <c r="N343" s="2"/>
    </row>
    <row r="344" spans="1:14" s="101" customFormat="1" ht="14.25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2"/>
      <c r="L344" s="2"/>
      <c r="M344" s="2"/>
      <c r="N344" s="2"/>
    </row>
    <row r="345" spans="1:14" s="101" customFormat="1" ht="14.25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2"/>
      <c r="L345" s="2"/>
      <c r="M345" s="2"/>
      <c r="N345" s="2"/>
    </row>
    <row r="346" spans="1:14" s="101" customFormat="1" ht="14.25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2"/>
      <c r="L346" s="2"/>
      <c r="M346" s="2"/>
      <c r="N346" s="2"/>
    </row>
    <row r="347" spans="1:14" s="101" customFormat="1" ht="14.25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2"/>
      <c r="L347" s="2"/>
      <c r="M347" s="2"/>
      <c r="N347" s="2"/>
    </row>
    <row r="348" spans="1:14" s="101" customFormat="1" ht="14.25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2"/>
      <c r="L348" s="2"/>
      <c r="M348" s="2"/>
      <c r="N348" s="2"/>
    </row>
    <row r="349" spans="1:14" s="101" customFormat="1" ht="14.25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2"/>
      <c r="L349" s="2"/>
      <c r="M349" s="2"/>
      <c r="N349" s="2"/>
    </row>
    <row r="350" spans="1:14" s="101" customFormat="1" ht="14.25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2"/>
      <c r="L350" s="2"/>
      <c r="M350" s="2"/>
      <c r="N350" s="2"/>
    </row>
    <row r="351" spans="1:14" s="101" customFormat="1" ht="14.25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2"/>
      <c r="L351" s="2"/>
      <c r="M351" s="2"/>
      <c r="N351" s="2"/>
    </row>
    <row r="352" spans="1:14" s="101" customFormat="1" ht="14.25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2"/>
      <c r="L352" s="2"/>
      <c r="M352" s="2"/>
      <c r="N352" s="2"/>
    </row>
    <row r="353" spans="1:14" s="101" customFormat="1" ht="14.25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2"/>
      <c r="L353" s="2"/>
      <c r="M353" s="2"/>
      <c r="N353" s="2"/>
    </row>
    <row r="354" spans="1:14" s="101" customFormat="1" ht="14.25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2"/>
      <c r="L354" s="2"/>
      <c r="M354" s="2"/>
      <c r="N354" s="2"/>
    </row>
    <row r="355" spans="1:14" s="101" customFormat="1" ht="14.25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2"/>
      <c r="L355" s="2"/>
      <c r="M355" s="2"/>
      <c r="N355" s="2"/>
    </row>
    <row r="356" spans="1:14" s="101" customFormat="1" ht="14.25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2"/>
      <c r="L356" s="2"/>
      <c r="M356" s="2"/>
      <c r="N356" s="2"/>
    </row>
    <row r="357" spans="1:14" s="101" customFormat="1" ht="14.25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2"/>
      <c r="L357" s="2"/>
      <c r="M357" s="2"/>
      <c r="N357" s="2"/>
    </row>
    <row r="358" spans="1:14" s="101" customFormat="1" ht="14.25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2"/>
      <c r="L358" s="2"/>
      <c r="M358" s="2"/>
      <c r="N358" s="2"/>
    </row>
    <row r="359" spans="1:14" s="101" customFormat="1" ht="14.25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2"/>
      <c r="L359" s="2"/>
      <c r="M359" s="2"/>
      <c r="N359" s="2"/>
    </row>
    <row r="360" spans="1:14" s="101" customFormat="1" ht="14.25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2"/>
      <c r="L360" s="2"/>
      <c r="M360" s="2"/>
      <c r="N360" s="2"/>
    </row>
    <row r="361" spans="1:14" s="101" customFormat="1" ht="14.25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2"/>
      <c r="L361" s="2"/>
      <c r="M361" s="2"/>
      <c r="N361" s="2"/>
    </row>
    <row r="362" spans="1:14" s="101" customFormat="1" ht="14.25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2"/>
      <c r="L362" s="2"/>
      <c r="M362" s="2"/>
      <c r="N362" s="2"/>
    </row>
    <row r="363" spans="1:14" s="101" customFormat="1" ht="14.25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2"/>
      <c r="L363" s="2"/>
      <c r="M363" s="2"/>
      <c r="N363" s="2"/>
    </row>
    <row r="364" spans="1:14" s="101" customFormat="1" ht="14.25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2"/>
      <c r="L364" s="2"/>
      <c r="M364" s="2"/>
      <c r="N364" s="2"/>
    </row>
    <row r="365" spans="1:14" s="101" customFormat="1" ht="14.25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2"/>
      <c r="L365" s="2"/>
      <c r="M365" s="2"/>
      <c r="N365" s="2"/>
    </row>
    <row r="366" spans="1:14" s="101" customFormat="1" ht="14.25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2"/>
      <c r="L366" s="2"/>
      <c r="M366" s="2"/>
      <c r="N366" s="2"/>
    </row>
    <row r="367" spans="1:14" s="101" customFormat="1" ht="14.25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2"/>
      <c r="L367" s="2"/>
      <c r="M367" s="2"/>
      <c r="N367" s="2"/>
    </row>
    <row r="368" spans="1:14" s="101" customFormat="1" ht="14.25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2"/>
      <c r="L368" s="2"/>
      <c r="M368" s="2"/>
      <c r="N368" s="2"/>
    </row>
    <row r="369" spans="1:14" s="101" customFormat="1" ht="14.25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2"/>
      <c r="L369" s="2"/>
      <c r="M369" s="2"/>
      <c r="N369" s="2"/>
    </row>
    <row r="370" spans="1:14" s="101" customFormat="1" ht="14.25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2"/>
      <c r="L370" s="2"/>
      <c r="M370" s="2"/>
      <c r="N370" s="2"/>
    </row>
    <row r="371" spans="1:14" s="101" customFormat="1" ht="14.25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2"/>
      <c r="L371" s="2"/>
      <c r="M371" s="2"/>
      <c r="N371" s="2"/>
    </row>
    <row r="372" spans="1:14" s="101" customFormat="1" ht="14.25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2"/>
      <c r="L372" s="2"/>
      <c r="M372" s="2"/>
      <c r="N372" s="2"/>
    </row>
    <row r="373" spans="1:14" s="101" customFormat="1" ht="14.25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2"/>
      <c r="L373" s="2"/>
      <c r="M373" s="2"/>
      <c r="N373" s="2"/>
    </row>
    <row r="374" spans="1:14" s="101" customFormat="1" ht="14.25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2"/>
      <c r="L374" s="2"/>
      <c r="M374" s="2"/>
      <c r="N374" s="2"/>
    </row>
    <row r="375" spans="1:14" s="101" customFormat="1" ht="14.25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2"/>
      <c r="L375" s="2"/>
      <c r="M375" s="2"/>
      <c r="N375" s="2"/>
    </row>
    <row r="376" spans="1:14" s="101" customFormat="1" ht="14.25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2"/>
      <c r="L376" s="2"/>
      <c r="M376" s="2"/>
      <c r="N376" s="2"/>
    </row>
    <row r="377" spans="1:14" s="101" customFormat="1" ht="14.25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2"/>
      <c r="L377" s="2"/>
      <c r="M377" s="2"/>
      <c r="N377" s="2"/>
    </row>
    <row r="378" spans="1:14" s="101" customFormat="1" ht="14.25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2"/>
      <c r="L378" s="2"/>
      <c r="M378" s="2"/>
      <c r="N378" s="2"/>
    </row>
    <row r="379" spans="1:14" s="101" customFormat="1" ht="14.25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2"/>
      <c r="L379" s="2"/>
      <c r="M379" s="2"/>
      <c r="N379" s="2"/>
    </row>
    <row r="380" spans="1:14" s="101" customFormat="1" ht="14.25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2"/>
      <c r="L380" s="2"/>
      <c r="M380" s="2"/>
      <c r="N380" s="2"/>
    </row>
    <row r="381" spans="1:14" s="101" customFormat="1" ht="14.25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2"/>
      <c r="L381" s="2"/>
      <c r="M381" s="2"/>
      <c r="N381" s="2"/>
    </row>
    <row r="382" spans="1:14" s="101" customFormat="1" ht="14.25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2"/>
      <c r="L382" s="2"/>
      <c r="M382" s="2"/>
      <c r="N382" s="2"/>
    </row>
    <row r="383" spans="1:14" s="101" customFormat="1" ht="14.25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2"/>
      <c r="L383" s="2"/>
      <c r="M383" s="2"/>
      <c r="N383" s="2"/>
    </row>
    <row r="384" spans="1:14" s="101" customFormat="1" ht="14.25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2"/>
      <c r="L384" s="2"/>
      <c r="M384" s="2"/>
      <c r="N384" s="2"/>
    </row>
    <row r="385" spans="1:14" s="101" customFormat="1" ht="14.25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2"/>
      <c r="L385" s="2"/>
      <c r="M385" s="2"/>
      <c r="N385" s="2"/>
    </row>
    <row r="386" spans="1:14" s="101" customFormat="1" ht="14.25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2"/>
      <c r="L386" s="2"/>
      <c r="M386" s="2"/>
      <c r="N386" s="2"/>
    </row>
    <row r="387" spans="1:14" s="101" customFormat="1" ht="14.25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2"/>
      <c r="L387" s="2"/>
      <c r="M387" s="2"/>
      <c r="N387" s="2"/>
    </row>
    <row r="388" spans="1:14" s="101" customFormat="1" ht="14.25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2"/>
      <c r="L388" s="2"/>
      <c r="M388" s="2"/>
      <c r="N388" s="2"/>
    </row>
    <row r="389" spans="1:14" s="101" customFormat="1" ht="14.25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2"/>
      <c r="L389" s="2"/>
      <c r="M389" s="2"/>
      <c r="N389" s="2"/>
    </row>
    <row r="390" spans="1:14" s="101" customFormat="1" ht="14.25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2"/>
      <c r="L390" s="2"/>
      <c r="M390" s="2"/>
      <c r="N390" s="2"/>
    </row>
    <row r="391" spans="1:14" s="101" customFormat="1" ht="14.25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2"/>
      <c r="L391" s="2"/>
      <c r="M391" s="2"/>
      <c r="N391" s="2"/>
    </row>
    <row r="392" spans="1:14" s="101" customFormat="1" ht="14.25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2"/>
      <c r="L392" s="2"/>
      <c r="M392" s="2"/>
      <c r="N392" s="2"/>
    </row>
    <row r="393" spans="1:14" s="101" customFormat="1" ht="14.25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2"/>
      <c r="L393" s="2"/>
      <c r="M393" s="2"/>
      <c r="N393" s="2"/>
    </row>
    <row r="394" spans="1:14" s="101" customFormat="1" ht="14.25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2"/>
      <c r="L394" s="2"/>
      <c r="M394" s="2"/>
      <c r="N394" s="2"/>
    </row>
    <row r="395" spans="1:14" s="101" customFormat="1" ht="14.25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2"/>
      <c r="L395" s="2"/>
      <c r="M395" s="2"/>
      <c r="N395" s="2"/>
    </row>
    <row r="396" spans="1:14" s="101" customFormat="1" ht="14.25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2"/>
      <c r="L396" s="2"/>
      <c r="M396" s="2"/>
      <c r="N396" s="2"/>
    </row>
    <row r="397" spans="1:14" s="101" customFormat="1" ht="14.25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2"/>
      <c r="L397" s="2"/>
      <c r="M397" s="2"/>
      <c r="N397" s="2"/>
    </row>
    <row r="398" spans="1:14" s="101" customFormat="1" ht="14.25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2"/>
      <c r="L398" s="2"/>
      <c r="M398" s="2"/>
      <c r="N398" s="2"/>
    </row>
    <row r="399" spans="1:14" s="101" customFormat="1" ht="14.25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2"/>
      <c r="L399" s="2"/>
      <c r="M399" s="2"/>
      <c r="N399" s="2"/>
    </row>
    <row r="400" spans="1:14" s="101" customFormat="1" ht="14.25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2"/>
      <c r="L400" s="2"/>
      <c r="M400" s="2"/>
      <c r="N400" s="2"/>
    </row>
    <row r="401" spans="1:14" s="101" customFormat="1" ht="14.25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2"/>
      <c r="L401" s="2"/>
      <c r="M401" s="2"/>
      <c r="N401" s="2"/>
    </row>
    <row r="402" spans="1:14" s="101" customFormat="1" ht="14.25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2"/>
      <c r="L402" s="2"/>
      <c r="M402" s="2"/>
      <c r="N402" s="2"/>
    </row>
    <row r="403" spans="1:14" s="101" customFormat="1" ht="14.25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2"/>
      <c r="L403" s="2"/>
      <c r="M403" s="2"/>
      <c r="N403" s="2"/>
    </row>
    <row r="404" spans="1:14" s="101" customFormat="1" ht="14.25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2"/>
      <c r="L404" s="2"/>
      <c r="M404" s="2"/>
      <c r="N404" s="2"/>
    </row>
    <row r="405" spans="1:14" s="101" customFormat="1" ht="14.25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2"/>
      <c r="L405" s="2"/>
      <c r="M405" s="2"/>
      <c r="N405" s="2"/>
    </row>
    <row r="406" spans="1:14" s="101" customFormat="1" ht="14.25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2"/>
      <c r="L406" s="2"/>
      <c r="M406" s="2"/>
      <c r="N406" s="2"/>
    </row>
    <row r="407" spans="1:14" s="101" customFormat="1" ht="14.25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2"/>
      <c r="L407" s="2"/>
      <c r="M407" s="2"/>
      <c r="N407" s="2"/>
    </row>
    <row r="408" spans="1:14" s="101" customFormat="1" ht="14.25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2"/>
      <c r="L408" s="2"/>
      <c r="M408" s="2"/>
      <c r="N408" s="2"/>
    </row>
    <row r="409" spans="1:14" s="101" customFormat="1" ht="14.25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2"/>
      <c r="L409" s="2"/>
      <c r="M409" s="2"/>
      <c r="N409" s="2"/>
    </row>
    <row r="410" spans="1:14" s="101" customFormat="1" ht="14.25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2"/>
      <c r="L410" s="2"/>
      <c r="M410" s="2"/>
      <c r="N410" s="2"/>
    </row>
    <row r="411" spans="1:14" s="101" customFormat="1" ht="14.25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2"/>
      <c r="L411" s="2"/>
      <c r="M411" s="2"/>
      <c r="N411" s="2"/>
    </row>
    <row r="412" spans="1:14" s="101" customFormat="1" ht="14.25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2"/>
      <c r="L412" s="2"/>
      <c r="M412" s="2"/>
      <c r="N412" s="2"/>
    </row>
    <row r="413" spans="1:14" s="101" customFormat="1" ht="14.25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2"/>
      <c r="L413" s="2"/>
      <c r="M413" s="2"/>
      <c r="N413" s="2"/>
    </row>
    <row r="414" spans="1:14" s="101" customFormat="1" ht="14.25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2"/>
      <c r="L414" s="2"/>
      <c r="M414" s="2"/>
      <c r="N414" s="2"/>
    </row>
    <row r="415" spans="1:14" s="101" customFormat="1" ht="14.25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2"/>
      <c r="L415" s="2"/>
      <c r="M415" s="2"/>
      <c r="N415" s="2"/>
    </row>
    <row r="416" spans="1:14" s="101" customFormat="1" ht="14.25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2"/>
      <c r="L416" s="2"/>
      <c r="M416" s="2"/>
      <c r="N416" s="2"/>
    </row>
    <row r="417" spans="1:14" s="101" customFormat="1" ht="14.25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2"/>
      <c r="L417" s="2"/>
      <c r="M417" s="2"/>
      <c r="N417" s="2"/>
    </row>
    <row r="418" spans="1:14" s="101" customFormat="1" ht="14.25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2"/>
      <c r="L418" s="2"/>
      <c r="M418" s="2"/>
      <c r="N418" s="2"/>
    </row>
    <row r="419" spans="1:14" s="101" customFormat="1" ht="14.25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2"/>
      <c r="L419" s="2"/>
      <c r="M419" s="2"/>
      <c r="N419" s="2"/>
    </row>
    <row r="420" spans="1:14" s="101" customFormat="1" ht="14.25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2"/>
      <c r="L420" s="2"/>
      <c r="M420" s="2"/>
      <c r="N420" s="2"/>
    </row>
    <row r="421" spans="1:14" s="101" customFormat="1" ht="14.25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2"/>
      <c r="L421" s="2"/>
      <c r="M421" s="2"/>
      <c r="N421" s="2"/>
    </row>
    <row r="422" spans="1:14" s="101" customFormat="1" ht="14.25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2"/>
      <c r="L422" s="2"/>
      <c r="M422" s="2"/>
      <c r="N422" s="2"/>
    </row>
    <row r="423" spans="1:14" s="101" customFormat="1" ht="14.25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2"/>
      <c r="L423" s="2"/>
      <c r="M423" s="2"/>
      <c r="N423" s="2"/>
    </row>
    <row r="424" spans="1:14" s="101" customFormat="1" ht="14.25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2"/>
      <c r="L424" s="2"/>
      <c r="M424" s="2"/>
      <c r="N424" s="2"/>
    </row>
    <row r="425" spans="1:14" s="101" customFormat="1" ht="14.25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2"/>
      <c r="L425" s="2"/>
      <c r="M425" s="2"/>
      <c r="N425" s="2"/>
    </row>
    <row r="426" spans="1:14" s="101" customFormat="1" ht="14.25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2"/>
      <c r="L426" s="2"/>
      <c r="M426" s="2"/>
      <c r="N426" s="2"/>
    </row>
    <row r="427" spans="1:14" s="101" customFormat="1" ht="14.25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2"/>
      <c r="L427" s="2"/>
      <c r="M427" s="2"/>
      <c r="N427" s="2"/>
    </row>
    <row r="428" spans="1:14" s="101" customFormat="1" ht="14.25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2"/>
      <c r="L428" s="2"/>
      <c r="M428" s="2"/>
      <c r="N428" s="2"/>
    </row>
    <row r="429" spans="1:14" s="101" customFormat="1" ht="14.25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2"/>
      <c r="L429" s="2"/>
      <c r="M429" s="2"/>
      <c r="N429" s="2"/>
    </row>
    <row r="430" spans="1:14" s="101" customFormat="1" ht="14.25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2"/>
      <c r="L430" s="2"/>
      <c r="M430" s="2"/>
      <c r="N430" s="2"/>
    </row>
    <row r="431" spans="1:14" s="101" customFormat="1" ht="14.25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2"/>
      <c r="L431" s="2"/>
      <c r="M431" s="2"/>
      <c r="N431" s="2"/>
    </row>
    <row r="432" spans="1:14" s="101" customFormat="1" ht="14.25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2"/>
      <c r="L432" s="2"/>
      <c r="M432" s="2"/>
      <c r="N432" s="2"/>
    </row>
    <row r="433" spans="1:14" s="101" customFormat="1" ht="14.25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2"/>
      <c r="L433" s="2"/>
      <c r="M433" s="2"/>
      <c r="N433" s="2"/>
    </row>
    <row r="434" spans="1:14" s="101" customFormat="1" ht="14.25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2"/>
      <c r="L434" s="2"/>
      <c r="M434" s="2"/>
      <c r="N434" s="2"/>
    </row>
    <row r="435" spans="1:14" s="101" customFormat="1" ht="14.25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2"/>
      <c r="L435" s="2"/>
      <c r="M435" s="2"/>
      <c r="N435" s="2"/>
    </row>
    <row r="436" spans="1:14" s="101" customFormat="1" ht="14.25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2"/>
      <c r="L436" s="2"/>
      <c r="M436" s="2"/>
      <c r="N436" s="2"/>
    </row>
    <row r="437" spans="1:14" s="101" customFormat="1" ht="14.25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2"/>
      <c r="L437" s="2"/>
      <c r="M437" s="2"/>
      <c r="N437" s="2"/>
    </row>
    <row r="438" spans="1:14" s="101" customFormat="1" ht="14.25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2"/>
      <c r="L438" s="2"/>
      <c r="M438" s="2"/>
      <c r="N438" s="2"/>
    </row>
    <row r="439" spans="1:14" s="101" customFormat="1" ht="14.25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2"/>
      <c r="L439" s="2"/>
      <c r="M439" s="2"/>
      <c r="N439" s="2"/>
    </row>
    <row r="440" spans="1:14" s="101" customFormat="1" ht="14.25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2"/>
      <c r="L440" s="2"/>
      <c r="M440" s="2"/>
      <c r="N440" s="2"/>
    </row>
    <row r="441" spans="1:14" s="101" customFormat="1" ht="14.25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2"/>
      <c r="L441" s="2"/>
      <c r="M441" s="2"/>
      <c r="N441" s="2"/>
    </row>
    <row r="442" spans="1:14" s="101" customFormat="1" ht="14.25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2"/>
      <c r="L442" s="2"/>
      <c r="M442" s="2"/>
      <c r="N442" s="2"/>
    </row>
    <row r="443" spans="1:14" s="101" customFormat="1" ht="14.25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2"/>
      <c r="L443" s="2"/>
      <c r="M443" s="2"/>
      <c r="N443" s="2"/>
    </row>
    <row r="444" spans="1:14" s="101" customFormat="1" ht="14.25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2"/>
      <c r="L444" s="2"/>
      <c r="M444" s="2"/>
      <c r="N444" s="2"/>
    </row>
    <row r="445" spans="1:14" s="101" customFormat="1" ht="14.25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2"/>
      <c r="L445" s="2"/>
      <c r="M445" s="2"/>
      <c r="N445" s="2"/>
    </row>
    <row r="446" spans="1:14" s="101" customFormat="1" ht="14.25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2"/>
      <c r="L446" s="2"/>
      <c r="M446" s="2"/>
      <c r="N446" s="2"/>
    </row>
    <row r="447" spans="1:14" s="101" customFormat="1" ht="14.25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2"/>
      <c r="L447" s="2"/>
      <c r="M447" s="2"/>
      <c r="N447" s="2"/>
    </row>
    <row r="448" spans="1:14" s="101" customFormat="1" ht="14.25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2"/>
      <c r="L448" s="2"/>
      <c r="M448" s="2"/>
      <c r="N448" s="2"/>
    </row>
    <row r="449" spans="1:14" s="101" customFormat="1" ht="14.25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2"/>
      <c r="L449" s="2"/>
      <c r="M449" s="2"/>
      <c r="N449" s="2"/>
    </row>
    <row r="450" spans="1:14" s="101" customFormat="1" ht="14.25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2"/>
      <c r="L450" s="2"/>
      <c r="M450" s="2"/>
      <c r="N450" s="2"/>
    </row>
    <row r="451" spans="1:14" s="101" customFormat="1" ht="14.25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2"/>
      <c r="L451" s="2"/>
      <c r="M451" s="2"/>
      <c r="N451" s="2"/>
    </row>
    <row r="452" spans="1:14" s="101" customFormat="1" ht="14.25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2"/>
      <c r="L452" s="2"/>
      <c r="M452" s="2"/>
      <c r="N452" s="2"/>
    </row>
    <row r="453" spans="1:14" s="101" customFormat="1" ht="14.25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2"/>
      <c r="L453" s="2"/>
      <c r="M453" s="2"/>
      <c r="N453" s="2"/>
    </row>
    <row r="454" spans="1:14" s="101" customFormat="1" ht="14.25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2"/>
      <c r="L454" s="2"/>
      <c r="M454" s="2"/>
      <c r="N454" s="2"/>
    </row>
    <row r="455" spans="1:14" s="101" customFormat="1" ht="14.25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2"/>
      <c r="L455" s="2"/>
      <c r="M455" s="2"/>
      <c r="N455" s="2"/>
    </row>
    <row r="456" spans="1:14" s="101" customFormat="1" ht="14.25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2"/>
      <c r="L456" s="2"/>
      <c r="M456" s="2"/>
      <c r="N456" s="2"/>
    </row>
    <row r="457" spans="1:14" s="101" customFormat="1" ht="14.25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2"/>
      <c r="L457" s="2"/>
      <c r="M457" s="2"/>
      <c r="N457" s="2"/>
    </row>
    <row r="458" spans="1:14" s="101" customFormat="1" ht="14.25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2"/>
      <c r="L458" s="2"/>
      <c r="M458" s="2"/>
      <c r="N458" s="2"/>
    </row>
    <row r="459" spans="1:14" s="101" customFormat="1" ht="14.25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2"/>
      <c r="L459" s="2"/>
      <c r="M459" s="2"/>
      <c r="N459" s="2"/>
    </row>
    <row r="460" spans="1:14" s="101" customFormat="1" ht="14.25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2"/>
      <c r="L460" s="2"/>
      <c r="M460" s="2"/>
      <c r="N460" s="2"/>
    </row>
    <row r="461" spans="1:14" s="101" customFormat="1" ht="14.25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2"/>
      <c r="L461" s="2"/>
      <c r="M461" s="2"/>
      <c r="N461" s="2"/>
    </row>
    <row r="462" spans="1:14" s="101" customFormat="1" ht="14.25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2"/>
      <c r="L462" s="2"/>
      <c r="M462" s="2"/>
      <c r="N462" s="2"/>
    </row>
    <row r="463" spans="1:14" s="101" customFormat="1" ht="14.25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2"/>
      <c r="L463" s="2"/>
      <c r="M463" s="2"/>
      <c r="N463" s="2"/>
    </row>
    <row r="464" spans="1:14" s="101" customFormat="1" ht="14.25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2"/>
      <c r="L464" s="2"/>
      <c r="M464" s="2"/>
      <c r="N464" s="2"/>
    </row>
    <row r="465" spans="1:14" s="101" customFormat="1" ht="14.25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2"/>
      <c r="L465" s="2"/>
      <c r="M465" s="2"/>
      <c r="N465" s="2"/>
    </row>
    <row r="466" spans="1:14" s="101" customFormat="1" ht="14.25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2"/>
      <c r="L466" s="2"/>
      <c r="M466" s="2"/>
      <c r="N466" s="2"/>
    </row>
    <row r="467" spans="1:14" s="101" customFormat="1" ht="14.25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2"/>
      <c r="L467" s="2"/>
      <c r="M467" s="2"/>
      <c r="N467" s="2"/>
    </row>
    <row r="468" spans="1:14" s="101" customFormat="1" ht="14.25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2"/>
      <c r="L468" s="2"/>
      <c r="M468" s="2"/>
      <c r="N468" s="2"/>
    </row>
    <row r="469" spans="1:14" s="101" customFormat="1" ht="14.25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2"/>
      <c r="L469" s="2"/>
      <c r="M469" s="2"/>
      <c r="N469" s="2"/>
    </row>
    <row r="470" spans="1:14" s="101" customFormat="1" ht="14.25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2"/>
      <c r="L470" s="2"/>
      <c r="M470" s="2"/>
      <c r="N470" s="2"/>
    </row>
    <row r="471" spans="1:14" s="101" customFormat="1" ht="14.25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2"/>
      <c r="L471" s="2"/>
      <c r="M471" s="2"/>
      <c r="N471" s="2"/>
    </row>
    <row r="472" spans="1:14" s="101" customFormat="1" ht="14.25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2"/>
      <c r="L472" s="2"/>
      <c r="M472" s="2"/>
      <c r="N472" s="2"/>
    </row>
    <row r="473" spans="1:14" s="101" customFormat="1" ht="14.25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2"/>
      <c r="L473" s="2"/>
      <c r="M473" s="2"/>
      <c r="N473" s="2"/>
    </row>
    <row r="474" spans="1:14" s="101" customFormat="1" ht="14.25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2"/>
      <c r="L474" s="2"/>
      <c r="M474" s="2"/>
      <c r="N474" s="2"/>
    </row>
    <row r="475" spans="1:14" s="101" customFormat="1" ht="14.25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2"/>
      <c r="L475" s="2"/>
      <c r="M475" s="2"/>
      <c r="N475" s="2"/>
    </row>
    <row r="476" spans="1:14" s="101" customFormat="1" ht="14.25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2"/>
      <c r="L476" s="2"/>
      <c r="M476" s="2"/>
      <c r="N476" s="2"/>
    </row>
    <row r="477" spans="1:14" s="101" customFormat="1" ht="14.25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2"/>
      <c r="L477" s="2"/>
      <c r="M477" s="2"/>
      <c r="N477" s="2"/>
    </row>
    <row r="478" spans="1:14" s="101" customFormat="1" ht="14.25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2"/>
      <c r="L478" s="2"/>
      <c r="M478" s="2"/>
      <c r="N478" s="2"/>
    </row>
    <row r="479" spans="1:14" s="101" customFormat="1" ht="14.25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2"/>
      <c r="L479" s="2"/>
      <c r="M479" s="2"/>
      <c r="N479" s="2"/>
    </row>
    <row r="480" spans="1:14" s="101" customFormat="1" ht="14.25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2"/>
      <c r="L480" s="2"/>
      <c r="M480" s="2"/>
      <c r="N480" s="2"/>
    </row>
    <row r="481" spans="1:14" s="101" customFormat="1" ht="14.25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2"/>
      <c r="L481" s="2"/>
      <c r="M481" s="2"/>
      <c r="N481" s="2"/>
    </row>
    <row r="482" spans="1:14" s="101" customFormat="1" ht="14.25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2"/>
      <c r="L482" s="2"/>
      <c r="M482" s="2"/>
      <c r="N482" s="2"/>
    </row>
    <row r="483" spans="1:14" s="101" customFormat="1" ht="14.25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2"/>
      <c r="L483" s="2"/>
      <c r="M483" s="2"/>
      <c r="N483" s="2"/>
    </row>
    <row r="484" spans="1:14" s="101" customFormat="1" ht="14.25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2"/>
      <c r="L484" s="2"/>
      <c r="M484" s="2"/>
      <c r="N484" s="2"/>
    </row>
    <row r="485" spans="1:14" s="101" customFormat="1" ht="14.25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2"/>
      <c r="L485" s="2"/>
      <c r="M485" s="2"/>
      <c r="N485" s="2"/>
    </row>
    <row r="486" spans="1:14" s="101" customFormat="1" ht="14.25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2"/>
      <c r="L486" s="2"/>
      <c r="M486" s="2"/>
      <c r="N486" s="2"/>
    </row>
    <row r="487" spans="1:14" s="101" customFormat="1" ht="14.25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2"/>
      <c r="L487" s="2"/>
      <c r="M487" s="2"/>
      <c r="N487" s="2"/>
    </row>
    <row r="488" spans="1:14" s="101" customFormat="1" ht="14.25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2"/>
      <c r="L488" s="2"/>
      <c r="M488" s="2"/>
      <c r="N488" s="2"/>
    </row>
    <row r="489" spans="1:14" s="101" customFormat="1" ht="14.25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2"/>
      <c r="L489" s="2"/>
      <c r="M489" s="2"/>
      <c r="N489" s="2"/>
    </row>
    <row r="490" spans="1:14" s="101" customFormat="1" ht="14.25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2"/>
      <c r="L490" s="2"/>
      <c r="M490" s="2"/>
      <c r="N490" s="2"/>
    </row>
    <row r="491" spans="1:14" s="101" customFormat="1" ht="14.25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2"/>
      <c r="L491" s="2"/>
      <c r="M491" s="2"/>
      <c r="N491" s="2"/>
    </row>
    <row r="492" spans="1:14" s="101" customFormat="1" ht="14.25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2"/>
      <c r="L492" s="2"/>
      <c r="M492" s="2"/>
      <c r="N492" s="2"/>
    </row>
    <row r="493" spans="1:14" s="101" customFormat="1" ht="14.25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2"/>
      <c r="L493" s="2"/>
      <c r="M493" s="2"/>
      <c r="N493" s="2"/>
    </row>
    <row r="494" spans="1:14" s="101" customFormat="1" ht="14.25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2"/>
      <c r="L494" s="2"/>
      <c r="M494" s="2"/>
      <c r="N494" s="2"/>
    </row>
    <row r="495" spans="1:14" s="101" customFormat="1" ht="14.25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2"/>
      <c r="L495" s="2"/>
      <c r="M495" s="2"/>
      <c r="N495" s="2"/>
    </row>
    <row r="496" spans="1:14" s="101" customFormat="1" ht="14.25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2"/>
      <c r="L496" s="2"/>
      <c r="M496" s="2"/>
      <c r="N496" s="2"/>
    </row>
    <row r="497" spans="1:14" s="101" customFormat="1" ht="14.25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2"/>
      <c r="L497" s="2"/>
      <c r="M497" s="2"/>
      <c r="N497" s="2"/>
    </row>
    <row r="498" spans="1:14" s="101" customFormat="1" ht="14.25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2"/>
      <c r="L498" s="2"/>
      <c r="M498" s="2"/>
      <c r="N498" s="2"/>
    </row>
    <row r="499" spans="1:14" s="101" customFormat="1" ht="14.25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2"/>
      <c r="L499" s="2"/>
      <c r="M499" s="2"/>
      <c r="N499" s="2"/>
    </row>
    <row r="500" spans="1:14" s="101" customFormat="1" ht="14.25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2"/>
      <c r="L500" s="2"/>
      <c r="M500" s="2"/>
      <c r="N500" s="2"/>
    </row>
    <row r="501" spans="1:14" s="101" customFormat="1" ht="14.25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2"/>
      <c r="L501" s="2"/>
      <c r="M501" s="2"/>
      <c r="N501" s="2"/>
    </row>
    <row r="502" spans="1:14" s="101" customFormat="1" ht="14.25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2"/>
      <c r="L502" s="2"/>
      <c r="M502" s="2"/>
      <c r="N502" s="2"/>
    </row>
    <row r="503" spans="1:14" s="101" customFormat="1" ht="14.25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2"/>
      <c r="L503" s="2"/>
      <c r="M503" s="2"/>
      <c r="N503" s="2"/>
    </row>
    <row r="504" spans="1:14" s="101" customFormat="1" ht="14.25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2"/>
      <c r="L504" s="2"/>
      <c r="M504" s="2"/>
      <c r="N504" s="2"/>
    </row>
    <row r="505" spans="1:14" s="101" customFormat="1" ht="14.25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2"/>
      <c r="L505" s="2"/>
      <c r="M505" s="2"/>
      <c r="N505" s="2"/>
    </row>
    <row r="506" spans="1:14" s="101" customFormat="1" ht="14.25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2"/>
      <c r="L506" s="2"/>
      <c r="M506" s="2"/>
      <c r="N506" s="2"/>
    </row>
    <row r="507" spans="1:14" s="101" customFormat="1" ht="14.25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2"/>
      <c r="L507" s="2"/>
      <c r="M507" s="2"/>
      <c r="N507" s="2"/>
    </row>
  </sheetData>
  <mergeCells count="96">
    <mergeCell ref="A86:J86"/>
    <mergeCell ref="N306:N307"/>
    <mergeCell ref="A327:A328"/>
    <mergeCell ref="J14:M14"/>
    <mergeCell ref="D3:I3"/>
    <mergeCell ref="J327:M327"/>
    <mergeCell ref="N327:N328"/>
    <mergeCell ref="D24:I24"/>
    <mergeCell ref="J3:M3"/>
    <mergeCell ref="N76:N77"/>
    <mergeCell ref="A65:J65"/>
    <mergeCell ref="D316:I316"/>
    <mergeCell ref="J112:M112"/>
    <mergeCell ref="A326:J326"/>
    <mergeCell ref="A236:J236"/>
    <mergeCell ref="J316:M316"/>
    <mergeCell ref="D56:I56"/>
    <mergeCell ref="A238:A239"/>
    <mergeCell ref="N56:N57"/>
    <mergeCell ref="D14:I14"/>
    <mergeCell ref="N316:N317"/>
    <mergeCell ref="A304:J304"/>
    <mergeCell ref="D327:I327"/>
    <mergeCell ref="A325:J325"/>
    <mergeCell ref="A305:J305"/>
    <mergeCell ref="D306:I306"/>
    <mergeCell ref="A314:J314"/>
    <mergeCell ref="A315:J315"/>
    <mergeCell ref="J24:M24"/>
    <mergeCell ref="D87:I87"/>
    <mergeCell ref="J87:M87"/>
    <mergeCell ref="D76:I76"/>
    <mergeCell ref="J56:M56"/>
    <mergeCell ref="J66:M66"/>
    <mergeCell ref="A2:J2"/>
    <mergeCell ref="A1:J1"/>
    <mergeCell ref="A75:J75"/>
    <mergeCell ref="C316:C317"/>
    <mergeCell ref="A306:A307"/>
    <mergeCell ref="B306:B307"/>
    <mergeCell ref="B316:B317"/>
    <mergeCell ref="C238:C239"/>
    <mergeCell ref="C306:C307"/>
    <mergeCell ref="N112:N113"/>
    <mergeCell ref="A24:A25"/>
    <mergeCell ref="A87:A88"/>
    <mergeCell ref="A55:J55"/>
    <mergeCell ref="B3:B4"/>
    <mergeCell ref="A13:J13"/>
    <mergeCell ref="A76:A77"/>
    <mergeCell ref="A112:A113"/>
    <mergeCell ref="A22:J22"/>
    <mergeCell ref="B112:B113"/>
    <mergeCell ref="C112:C113"/>
    <mergeCell ref="A14:A15"/>
    <mergeCell ref="C76:C77"/>
    <mergeCell ref="B87:B88"/>
    <mergeCell ref="B14:B15"/>
    <mergeCell ref="C3:C4"/>
    <mergeCell ref="C87:C88"/>
    <mergeCell ref="A56:A57"/>
    <mergeCell ref="C24:C25"/>
    <mergeCell ref="C66:C67"/>
    <mergeCell ref="A66:A67"/>
    <mergeCell ref="C56:C57"/>
    <mergeCell ref="A54:J54"/>
    <mergeCell ref="A85:J85"/>
    <mergeCell ref="N66:N67"/>
    <mergeCell ref="J76:M76"/>
    <mergeCell ref="B56:B57"/>
    <mergeCell ref="B66:B67"/>
    <mergeCell ref="B76:B77"/>
    <mergeCell ref="J306:M306"/>
    <mergeCell ref="D66:I66"/>
    <mergeCell ref="A316:A317"/>
    <mergeCell ref="C327:C328"/>
    <mergeCell ref="N3:N4"/>
    <mergeCell ref="A237:J237"/>
    <mergeCell ref="B238:B239"/>
    <mergeCell ref="N14:N15"/>
    <mergeCell ref="D238:I238"/>
    <mergeCell ref="A111:J111"/>
    <mergeCell ref="N238:N239"/>
    <mergeCell ref="A23:J23"/>
    <mergeCell ref="N87:N88"/>
    <mergeCell ref="A110:J110"/>
    <mergeCell ref="B24:B25"/>
    <mergeCell ref="C14:C15"/>
    <mergeCell ref="A12:J12"/>
    <mergeCell ref="N24:N25"/>
    <mergeCell ref="D112:I112"/>
    <mergeCell ref="A74:J74"/>
    <mergeCell ref="A3:A4"/>
    <mergeCell ref="A64:J64"/>
    <mergeCell ref="B327:B328"/>
    <mergeCell ref="J238:M238"/>
  </mergeCells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7"/>
  <sheetViews>
    <sheetView tabSelected="1" zoomScaleSheetLayoutView="100" workbookViewId="0" topLeftCell="D32">
      <selection activeCell="G32" sqref="G32"/>
    </sheetView>
  </sheetViews>
  <sheetFormatPr defaultColWidth="10.00390625" defaultRowHeight="13.5"/>
  <cols>
    <col min="1" max="1" width="3.375" style="100" bestFit="1" customWidth="1"/>
    <col min="2" max="2" width="9.875" style="100" bestFit="1" customWidth="1"/>
    <col min="3" max="3" width="7.875" style="101" bestFit="1" customWidth="1"/>
    <col min="4" max="4" width="12.125" style="100" bestFit="1" customWidth="1"/>
    <col min="5" max="5" width="11.125" style="100" bestFit="1" customWidth="1"/>
    <col min="6" max="7" width="9.375" style="100" bestFit="1" customWidth="1"/>
    <col min="8" max="9" width="9.125" style="100" bestFit="1" customWidth="1"/>
    <col min="10" max="10" width="11.875" style="100" bestFit="1" customWidth="1"/>
    <col min="11" max="12" width="9.375" style="100" bestFit="1" customWidth="1"/>
    <col min="13" max="13" width="10.75390625" style="100" bestFit="1" customWidth="1"/>
    <col min="14" max="14" width="12.00390625" style="100" bestFit="1" customWidth="1"/>
    <col min="15" max="256" width="9.00390625" style="100" bestFit="1" customWidth="1"/>
  </cols>
  <sheetData>
    <row r="1" spans="1:14" s="102" customFormat="1" ht="18.75" hidden="1">
      <c r="A1" s="103" t="s">
        <v>405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02" customFormat="1" ht="18.75" hidden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102" customFormat="1" ht="19.5" hidden="1">
      <c r="A3" s="103" t="s">
        <v>142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s="141" customFormat="1" ht="15.75" customHeight="1">
      <c r="A4" s="142"/>
      <c r="B4" s="143" t="s">
        <v>2</v>
      </c>
      <c r="C4" s="142" t="s">
        <v>3</v>
      </c>
      <c r="D4" s="144" t="s">
        <v>4</v>
      </c>
      <c r="E4" s="145"/>
      <c r="F4" s="145"/>
      <c r="G4" s="145"/>
      <c r="H4" s="145"/>
      <c r="I4" s="146"/>
      <c r="J4" s="144" t="s">
        <v>5</v>
      </c>
      <c r="K4" s="145"/>
      <c r="L4" s="145"/>
      <c r="M4" s="146"/>
      <c r="N4" s="142" t="s">
        <v>6</v>
      </c>
    </row>
    <row r="5" spans="1:14" s="141" customFormat="1" ht="15">
      <c r="A5" s="147"/>
      <c r="B5" s="148"/>
      <c r="C5" s="147"/>
      <c r="D5" s="149" t="s">
        <v>7</v>
      </c>
      <c r="E5" s="150" t="s">
        <v>8</v>
      </c>
      <c r="F5" s="56" t="s">
        <v>9</v>
      </c>
      <c r="G5" s="56" t="s">
        <v>10</v>
      </c>
      <c r="H5" s="150" t="s">
        <v>11</v>
      </c>
      <c r="I5" s="151" t="s">
        <v>12</v>
      </c>
      <c r="J5" s="149" t="s">
        <v>13</v>
      </c>
      <c r="K5" s="56" t="s">
        <v>14</v>
      </c>
      <c r="L5" s="56" t="s">
        <v>15</v>
      </c>
      <c r="M5" s="151" t="s">
        <v>16</v>
      </c>
      <c r="N5" s="147"/>
    </row>
    <row r="6" spans="1:14" s="101" customFormat="1" ht="15">
      <c r="A6" s="152">
        <v>1</v>
      </c>
      <c r="B6" s="153">
        <v>2005</v>
      </c>
      <c r="C6" s="154" t="s">
        <v>406</v>
      </c>
      <c r="D6" s="155">
        <v>0</v>
      </c>
      <c r="E6" s="156">
        <v>2205.7</v>
      </c>
      <c r="F6" s="156"/>
      <c r="G6" s="156"/>
      <c r="H6" s="156">
        <v>0</v>
      </c>
      <c r="I6" s="157">
        <v>0</v>
      </c>
      <c r="J6" s="155">
        <v>0</v>
      </c>
      <c r="K6" s="156"/>
      <c r="L6" s="156"/>
      <c r="M6" s="158">
        <v>628</v>
      </c>
      <c r="N6" s="159">
        <f>SUM(D6:I6)-J6-M6</f>
        <v>1577.6999999999998</v>
      </c>
    </row>
    <row r="7" spans="1:14" s="101" customFormat="1" ht="15">
      <c r="A7" s="160">
        <f>A6+1</f>
        <v>2</v>
      </c>
      <c r="B7" s="161">
        <v>2006</v>
      </c>
      <c r="C7" s="162" t="s">
        <v>406</v>
      </c>
      <c r="D7" s="163">
        <v>75821</v>
      </c>
      <c r="E7" s="164">
        <v>17450.5</v>
      </c>
      <c r="F7" s="164"/>
      <c r="G7" s="164"/>
      <c r="H7" s="164">
        <v>108.59</v>
      </c>
      <c r="I7" s="165">
        <v>36.76</v>
      </c>
      <c r="J7" s="163">
        <v>45218</v>
      </c>
      <c r="K7" s="164"/>
      <c r="L7" s="164"/>
      <c r="M7" s="166">
        <v>5175.7</v>
      </c>
      <c r="N7" s="167">
        <f>N6+SUM(D7:I7)-SUM(J7:M7)</f>
        <v>44600.850000000006</v>
      </c>
    </row>
    <row r="8" spans="1:14" s="101" customFormat="1" ht="14.25">
      <c r="A8" s="168">
        <v>3</v>
      </c>
      <c r="B8" s="169" t="s">
        <v>407</v>
      </c>
      <c r="C8" s="170" t="s">
        <v>406</v>
      </c>
      <c r="D8" s="171">
        <v>158515</v>
      </c>
      <c r="E8" s="172">
        <v>23407.8</v>
      </c>
      <c r="F8" s="172">
        <v>0</v>
      </c>
      <c r="G8" s="172">
        <v>0</v>
      </c>
      <c r="H8" s="172">
        <v>367.06</v>
      </c>
      <c r="I8" s="173">
        <v>440.22</v>
      </c>
      <c r="J8" s="174">
        <v>144190</v>
      </c>
      <c r="K8" s="172">
        <v>0</v>
      </c>
      <c r="L8" s="172">
        <v>0</v>
      </c>
      <c r="M8" s="173">
        <v>7562.89</v>
      </c>
      <c r="N8" s="175">
        <f>N7+SUM(D10:I10)-SUM(J10:M10)</f>
        <v>102447.21999999997</v>
      </c>
    </row>
    <row r="9" spans="1:14" s="101" customFormat="1" ht="15">
      <c r="A9" s="176"/>
      <c r="B9" s="177" t="s">
        <v>408</v>
      </c>
      <c r="C9" s="178" t="s">
        <v>409</v>
      </c>
      <c r="D9" s="179">
        <v>26518</v>
      </c>
      <c r="E9" s="180">
        <v>9289</v>
      </c>
      <c r="F9" s="180">
        <v>0</v>
      </c>
      <c r="G9" s="180">
        <v>0</v>
      </c>
      <c r="H9" s="180">
        <v>82.35</v>
      </c>
      <c r="I9" s="181">
        <v>20.83</v>
      </c>
      <c r="J9" s="182">
        <v>3300</v>
      </c>
      <c r="K9" s="180">
        <v>0</v>
      </c>
      <c r="L9" s="180">
        <v>0</v>
      </c>
      <c r="M9" s="181">
        <v>5741</v>
      </c>
      <c r="N9" s="183"/>
    </row>
    <row r="10" spans="1:14" s="102" customFormat="1" ht="30" customHeight="1">
      <c r="A10" s="184"/>
      <c r="B10" s="185" t="s">
        <v>410</v>
      </c>
      <c r="C10" s="186"/>
      <c r="D10" s="187">
        <f aca="true" t="shared" si="0" ref="D10:M10">D9+D8</f>
        <v>185033</v>
      </c>
      <c r="E10" s="188">
        <f t="shared" si="0"/>
        <v>32696.8</v>
      </c>
      <c r="F10" s="188">
        <f t="shared" si="0"/>
        <v>0</v>
      </c>
      <c r="G10" s="188">
        <f t="shared" si="0"/>
        <v>0</v>
      </c>
      <c r="H10" s="188">
        <f t="shared" si="0"/>
        <v>449.40999999999997</v>
      </c>
      <c r="I10" s="189">
        <f t="shared" si="0"/>
        <v>461.05</v>
      </c>
      <c r="J10" s="190">
        <f t="shared" si="0"/>
        <v>147490</v>
      </c>
      <c r="K10" s="188">
        <f t="shared" si="0"/>
        <v>0</v>
      </c>
      <c r="L10" s="188">
        <f t="shared" si="0"/>
        <v>0</v>
      </c>
      <c r="M10" s="189">
        <f t="shared" si="0"/>
        <v>13303.89</v>
      </c>
      <c r="N10" s="191"/>
    </row>
    <row r="11" spans="1:14" s="101" customFormat="1" ht="14.25">
      <c r="A11" s="168">
        <v>4</v>
      </c>
      <c r="B11" s="169" t="s">
        <v>411</v>
      </c>
      <c r="C11" s="192" t="s">
        <v>406</v>
      </c>
      <c r="D11" s="174">
        <v>85685</v>
      </c>
      <c r="E11" s="172">
        <v>1978</v>
      </c>
      <c r="F11" s="172">
        <v>0</v>
      </c>
      <c r="G11" s="172">
        <v>0</v>
      </c>
      <c r="H11" s="172">
        <v>218.12</v>
      </c>
      <c r="I11" s="173">
        <v>310.24</v>
      </c>
      <c r="J11" s="174">
        <v>135130</v>
      </c>
      <c r="K11" s="172">
        <v>0</v>
      </c>
      <c r="L11" s="172">
        <v>0</v>
      </c>
      <c r="M11" s="173">
        <v>142.07</v>
      </c>
      <c r="N11" s="175">
        <f>N8+SUM(D13:I13)-SUM(J13:M13)</f>
        <v>90746.33999999997</v>
      </c>
    </row>
    <row r="12" spans="1:14" s="101" customFormat="1" ht="15">
      <c r="A12" s="176"/>
      <c r="B12" s="177" t="s">
        <v>411</v>
      </c>
      <c r="C12" s="192" t="s">
        <v>409</v>
      </c>
      <c r="D12" s="182">
        <v>43125</v>
      </c>
      <c r="E12" s="180">
        <v>55287.57</v>
      </c>
      <c r="F12" s="180">
        <v>0</v>
      </c>
      <c r="G12" s="180">
        <v>0</v>
      </c>
      <c r="H12" s="180">
        <v>250.79</v>
      </c>
      <c r="I12" s="181">
        <v>134.47</v>
      </c>
      <c r="J12" s="182">
        <v>27200</v>
      </c>
      <c r="K12" s="180">
        <v>0</v>
      </c>
      <c r="L12" s="180">
        <v>0</v>
      </c>
      <c r="M12" s="181">
        <v>36218</v>
      </c>
      <c r="N12" s="183"/>
    </row>
    <row r="13" spans="1:14" s="102" customFormat="1" ht="30" customHeight="1">
      <c r="A13" s="184"/>
      <c r="B13" s="185" t="s">
        <v>410</v>
      </c>
      <c r="C13" s="193"/>
      <c r="D13" s="190">
        <f aca="true" t="shared" si="1" ref="D13:M13">D12+D11</f>
        <v>128810</v>
      </c>
      <c r="E13" s="188">
        <f t="shared" si="1"/>
        <v>57265.57</v>
      </c>
      <c r="F13" s="188">
        <f t="shared" si="1"/>
        <v>0</v>
      </c>
      <c r="G13" s="188">
        <f t="shared" si="1"/>
        <v>0</v>
      </c>
      <c r="H13" s="188">
        <f t="shared" si="1"/>
        <v>468.90999999999997</v>
      </c>
      <c r="I13" s="189">
        <f t="shared" si="1"/>
        <v>444.71000000000004</v>
      </c>
      <c r="J13" s="190">
        <f t="shared" si="1"/>
        <v>162330</v>
      </c>
      <c r="K13" s="188">
        <f t="shared" si="1"/>
        <v>0</v>
      </c>
      <c r="L13" s="188">
        <f t="shared" si="1"/>
        <v>0</v>
      </c>
      <c r="M13" s="189">
        <f t="shared" si="1"/>
        <v>36360.07</v>
      </c>
      <c r="N13" s="191"/>
    </row>
    <row r="14" spans="1:14" s="101" customFormat="1" ht="14.25">
      <c r="A14" s="168">
        <v>5</v>
      </c>
      <c r="B14" s="169" t="s">
        <v>412</v>
      </c>
      <c r="C14" s="192" t="s">
        <v>406</v>
      </c>
      <c r="D14" s="174">
        <v>43000</v>
      </c>
      <c r="E14" s="172">
        <v>0</v>
      </c>
      <c r="F14" s="172">
        <v>0</v>
      </c>
      <c r="G14" s="172">
        <v>0</v>
      </c>
      <c r="H14" s="172">
        <v>53.19</v>
      </c>
      <c r="I14" s="173">
        <v>101.06</v>
      </c>
      <c r="J14" s="174">
        <v>57450</v>
      </c>
      <c r="K14" s="172">
        <v>0</v>
      </c>
      <c r="L14" s="172">
        <v>0</v>
      </c>
      <c r="M14" s="194">
        <v>2879</v>
      </c>
      <c r="N14" s="175">
        <f>N11+SUM(D16:I16)-SUM(J16:M16)</f>
        <v>81897.07999999999</v>
      </c>
    </row>
    <row r="15" spans="1:14" s="101" customFormat="1" ht="15">
      <c r="A15" s="176"/>
      <c r="B15" s="177" t="s">
        <v>413</v>
      </c>
      <c r="C15" s="192" t="s">
        <v>409</v>
      </c>
      <c r="D15" s="182">
        <v>67870</v>
      </c>
      <c r="E15" s="180">
        <v>8731</v>
      </c>
      <c r="F15" s="180">
        <v>0</v>
      </c>
      <c r="G15" s="180">
        <v>0</v>
      </c>
      <c r="H15" s="180">
        <v>150.65</v>
      </c>
      <c r="I15" s="181">
        <v>133.84</v>
      </c>
      <c r="J15" s="182">
        <v>66000</v>
      </c>
      <c r="K15" s="180">
        <v>0</v>
      </c>
      <c r="L15" s="180">
        <v>0</v>
      </c>
      <c r="M15" s="195">
        <v>2560</v>
      </c>
      <c r="N15" s="183"/>
    </row>
    <row r="16" spans="1:14" s="102" customFormat="1" ht="30" customHeight="1">
      <c r="A16" s="184"/>
      <c r="B16" s="185" t="s">
        <v>410</v>
      </c>
      <c r="C16" s="193"/>
      <c r="D16" s="190">
        <f aca="true" t="shared" si="2" ref="D16:M16">D14+D15</f>
        <v>110870</v>
      </c>
      <c r="E16" s="188">
        <f t="shared" si="2"/>
        <v>8731</v>
      </c>
      <c r="F16" s="188">
        <f t="shared" si="2"/>
        <v>0</v>
      </c>
      <c r="G16" s="188">
        <f t="shared" si="2"/>
        <v>0</v>
      </c>
      <c r="H16" s="188">
        <f t="shared" si="2"/>
        <v>203.84</v>
      </c>
      <c r="I16" s="189">
        <f t="shared" si="2"/>
        <v>234.9</v>
      </c>
      <c r="J16" s="190">
        <f t="shared" si="2"/>
        <v>123450</v>
      </c>
      <c r="K16" s="188">
        <f t="shared" si="2"/>
        <v>0</v>
      </c>
      <c r="L16" s="188">
        <f t="shared" si="2"/>
        <v>0</v>
      </c>
      <c r="M16" s="196">
        <f t="shared" si="2"/>
        <v>5439</v>
      </c>
      <c r="N16" s="191"/>
    </row>
    <row r="17" spans="1:14" s="101" customFormat="1" ht="14.25">
      <c r="A17" s="168">
        <v>6</v>
      </c>
      <c r="B17" s="169" t="s">
        <v>414</v>
      </c>
      <c r="C17" s="192" t="s">
        <v>406</v>
      </c>
      <c r="D17" s="174">
        <v>74000</v>
      </c>
      <c r="E17" s="172">
        <v>5000</v>
      </c>
      <c r="F17" s="172">
        <v>0</v>
      </c>
      <c r="G17" s="172">
        <v>0</v>
      </c>
      <c r="H17" s="172">
        <v>52.11</v>
      </c>
      <c r="I17" s="173">
        <v>43.82</v>
      </c>
      <c r="J17" s="174">
        <v>47400</v>
      </c>
      <c r="K17" s="172">
        <v>0</v>
      </c>
      <c r="L17" s="172">
        <v>0</v>
      </c>
      <c r="M17" s="194">
        <v>226</v>
      </c>
      <c r="N17" s="175">
        <f>N14+SUM(D19:I19)-SUM(J19:M19)</f>
        <v>74413.32</v>
      </c>
    </row>
    <row r="18" spans="1:14" s="101" customFormat="1" ht="15">
      <c r="A18" s="176"/>
      <c r="B18" s="177" t="s">
        <v>414</v>
      </c>
      <c r="C18" s="192" t="s">
        <v>409</v>
      </c>
      <c r="D18" s="182">
        <v>63250</v>
      </c>
      <c r="E18" s="180">
        <v>3150</v>
      </c>
      <c r="F18" s="180">
        <v>0</v>
      </c>
      <c r="G18" s="180">
        <v>0</v>
      </c>
      <c r="H18" s="180">
        <v>144.34</v>
      </c>
      <c r="I18" s="181">
        <v>83.97</v>
      </c>
      <c r="J18" s="182">
        <v>103050</v>
      </c>
      <c r="K18" s="180">
        <v>0</v>
      </c>
      <c r="L18" s="180">
        <v>0</v>
      </c>
      <c r="M18" s="195">
        <v>2532</v>
      </c>
      <c r="N18" s="183"/>
    </row>
    <row r="19" spans="1:14" s="102" customFormat="1" ht="30" customHeight="1">
      <c r="A19" s="184"/>
      <c r="B19" s="185" t="s">
        <v>410</v>
      </c>
      <c r="C19" s="193"/>
      <c r="D19" s="197">
        <f aca="true" t="shared" si="3" ref="D19:M19">D18+D17</f>
        <v>137250</v>
      </c>
      <c r="E19" s="198">
        <f t="shared" si="3"/>
        <v>8150</v>
      </c>
      <c r="F19" s="198">
        <f t="shared" si="3"/>
        <v>0</v>
      </c>
      <c r="G19" s="198">
        <f t="shared" si="3"/>
        <v>0</v>
      </c>
      <c r="H19" s="198">
        <f t="shared" si="3"/>
        <v>196.45</v>
      </c>
      <c r="I19" s="199">
        <f t="shared" si="3"/>
        <v>127.78999999999999</v>
      </c>
      <c r="J19" s="197">
        <f t="shared" si="3"/>
        <v>150450</v>
      </c>
      <c r="K19" s="198">
        <f t="shared" si="3"/>
        <v>0</v>
      </c>
      <c r="L19" s="198">
        <f t="shared" si="3"/>
        <v>0</v>
      </c>
      <c r="M19" s="200">
        <f t="shared" si="3"/>
        <v>2758</v>
      </c>
      <c r="N19" s="191"/>
    </row>
    <row r="20" spans="1:14" s="101" customFormat="1" ht="14.25">
      <c r="A20" s="168">
        <v>7</v>
      </c>
      <c r="B20" s="169" t="s">
        <v>415</v>
      </c>
      <c r="C20" s="192" t="s">
        <v>406</v>
      </c>
      <c r="D20" s="174">
        <v>13760</v>
      </c>
      <c r="E20" s="172">
        <v>22897</v>
      </c>
      <c r="F20" s="172">
        <v>0</v>
      </c>
      <c r="G20" s="172">
        <v>6749.5</v>
      </c>
      <c r="H20" s="172">
        <v>107.94</v>
      </c>
      <c r="I20" s="173">
        <v>113.66</v>
      </c>
      <c r="J20" s="174">
        <v>11500</v>
      </c>
      <c r="K20" s="172">
        <v>0</v>
      </c>
      <c r="L20" s="172">
        <v>5432.5</v>
      </c>
      <c r="M20" s="194">
        <v>10853.5</v>
      </c>
      <c r="N20" s="175">
        <f>N17+SUM(D22:I22)-SUM(J22:M22)</f>
        <v>85156.91999999998</v>
      </c>
    </row>
    <row r="21" spans="1:14" s="101" customFormat="1" ht="15">
      <c r="A21" s="176"/>
      <c r="B21" s="177" t="s">
        <v>415</v>
      </c>
      <c r="C21" s="192" t="s">
        <v>409</v>
      </c>
      <c r="D21" s="182">
        <v>108200</v>
      </c>
      <c r="E21" s="180">
        <v>5930</v>
      </c>
      <c r="F21" s="180">
        <v>3000</v>
      </c>
      <c r="G21" s="180">
        <v>1900</v>
      </c>
      <c r="H21" s="180">
        <v>299.44</v>
      </c>
      <c r="I21" s="181">
        <v>43.26</v>
      </c>
      <c r="J21" s="182">
        <v>108700</v>
      </c>
      <c r="K21" s="180">
        <v>3000</v>
      </c>
      <c r="L21" s="180">
        <v>3668.2</v>
      </c>
      <c r="M21" s="195">
        <v>9103</v>
      </c>
      <c r="N21" s="183"/>
    </row>
    <row r="22" spans="1:14" s="102" customFormat="1" ht="30" customHeight="1">
      <c r="A22" s="184"/>
      <c r="B22" s="185" t="s">
        <v>410</v>
      </c>
      <c r="C22" s="193"/>
      <c r="D22" s="190">
        <f aca="true" t="shared" si="4" ref="D22:M22">D21+D20</f>
        <v>121960</v>
      </c>
      <c r="E22" s="188">
        <f t="shared" si="4"/>
        <v>28827</v>
      </c>
      <c r="F22" s="188">
        <f t="shared" si="4"/>
        <v>3000</v>
      </c>
      <c r="G22" s="188">
        <f t="shared" si="4"/>
        <v>8649.5</v>
      </c>
      <c r="H22" s="188">
        <f t="shared" si="4"/>
        <v>407.38</v>
      </c>
      <c r="I22" s="189">
        <f t="shared" si="4"/>
        <v>156.92</v>
      </c>
      <c r="J22" s="190">
        <f t="shared" si="4"/>
        <v>120200</v>
      </c>
      <c r="K22" s="188">
        <f t="shared" si="4"/>
        <v>3000</v>
      </c>
      <c r="L22" s="188">
        <f t="shared" si="4"/>
        <v>9100.7</v>
      </c>
      <c r="M22" s="196">
        <f t="shared" si="4"/>
        <v>19956.5</v>
      </c>
      <c r="N22" s="191"/>
    </row>
    <row r="23" spans="1:14" s="101" customFormat="1" ht="14.25">
      <c r="A23" s="168">
        <v>8</v>
      </c>
      <c r="B23" s="169" t="s">
        <v>416</v>
      </c>
      <c r="C23" s="192" t="s">
        <v>406</v>
      </c>
      <c r="D23" s="174">
        <v>103500</v>
      </c>
      <c r="E23" s="172">
        <v>100</v>
      </c>
      <c r="F23" s="172">
        <v>0</v>
      </c>
      <c r="G23" s="172">
        <v>2000</v>
      </c>
      <c r="H23" s="172">
        <v>80.52</v>
      </c>
      <c r="I23" s="173">
        <v>21.43</v>
      </c>
      <c r="J23" s="174">
        <v>119900</v>
      </c>
      <c r="K23" s="172">
        <v>0</v>
      </c>
      <c r="L23" s="172">
        <v>400</v>
      </c>
      <c r="M23" s="194">
        <v>254</v>
      </c>
      <c r="N23" s="175">
        <f>N20+SUM(D25:I25)-SUM(J25:M25)</f>
        <v>87686.34</v>
      </c>
    </row>
    <row r="24" spans="1:14" s="101" customFormat="1" ht="15">
      <c r="A24" s="176"/>
      <c r="B24" s="177" t="s">
        <v>416</v>
      </c>
      <c r="C24" s="192" t="s">
        <v>409</v>
      </c>
      <c r="D24" s="182">
        <v>19100</v>
      </c>
      <c r="E24" s="180">
        <v>2300</v>
      </c>
      <c r="F24" s="180">
        <v>3000</v>
      </c>
      <c r="G24" s="180">
        <v>3000</v>
      </c>
      <c r="H24" s="180">
        <v>101.89</v>
      </c>
      <c r="I24" s="181">
        <v>24.58</v>
      </c>
      <c r="J24" s="182">
        <v>5100</v>
      </c>
      <c r="K24" s="180">
        <v>0</v>
      </c>
      <c r="L24" s="180">
        <v>5000</v>
      </c>
      <c r="M24" s="195">
        <v>45</v>
      </c>
      <c r="N24" s="183"/>
    </row>
    <row r="25" spans="1:14" s="102" customFormat="1" ht="30" customHeight="1">
      <c r="A25" s="184"/>
      <c r="B25" s="185" t="s">
        <v>410</v>
      </c>
      <c r="C25" s="193"/>
      <c r="D25" s="190">
        <f aca="true" t="shared" si="5" ref="D25:M25">D24+D23</f>
        <v>122600</v>
      </c>
      <c r="E25" s="188">
        <f t="shared" si="5"/>
        <v>2400</v>
      </c>
      <c r="F25" s="188">
        <f t="shared" si="5"/>
        <v>3000</v>
      </c>
      <c r="G25" s="188">
        <f t="shared" si="5"/>
        <v>5000</v>
      </c>
      <c r="H25" s="188">
        <f t="shared" si="5"/>
        <v>182.41</v>
      </c>
      <c r="I25" s="189">
        <f t="shared" si="5"/>
        <v>46.01</v>
      </c>
      <c r="J25" s="190">
        <f t="shared" si="5"/>
        <v>125000</v>
      </c>
      <c r="K25" s="188">
        <f t="shared" si="5"/>
        <v>0</v>
      </c>
      <c r="L25" s="188">
        <f t="shared" si="5"/>
        <v>5400</v>
      </c>
      <c r="M25" s="196">
        <f t="shared" si="5"/>
        <v>299</v>
      </c>
      <c r="N25" s="191"/>
    </row>
    <row r="26" spans="1:14" s="101" customFormat="1" ht="14.25">
      <c r="A26" s="168">
        <v>9</v>
      </c>
      <c r="B26" s="169" t="s">
        <v>417</v>
      </c>
      <c r="C26" s="192" t="s">
        <v>406</v>
      </c>
      <c r="D26" s="174">
        <v>199300</v>
      </c>
      <c r="E26" s="172">
        <v>0</v>
      </c>
      <c r="F26" s="172">
        <v>0</v>
      </c>
      <c r="G26" s="172">
        <v>0</v>
      </c>
      <c r="H26" s="172">
        <v>60.48</v>
      </c>
      <c r="I26" s="173">
        <v>25.74</v>
      </c>
      <c r="J26" s="174">
        <v>127550</v>
      </c>
      <c r="K26" s="172">
        <v>3000</v>
      </c>
      <c r="L26" s="172">
        <v>0</v>
      </c>
      <c r="M26" s="194">
        <v>947.5</v>
      </c>
      <c r="N26" s="175">
        <f>N23+SUM(D28:I28)-SUM(J28:M28)</f>
        <v>106508.14000000001</v>
      </c>
    </row>
    <row r="27" spans="1:14" s="101" customFormat="1" ht="15">
      <c r="A27" s="176"/>
      <c r="B27" s="177" t="s">
        <v>417</v>
      </c>
      <c r="C27" s="192" t="s">
        <v>409</v>
      </c>
      <c r="D27" s="182">
        <v>-35200</v>
      </c>
      <c r="E27" s="180">
        <v>0</v>
      </c>
      <c r="F27" s="180">
        <v>3000</v>
      </c>
      <c r="G27" s="180">
        <v>0</v>
      </c>
      <c r="H27" s="180">
        <v>49.09</v>
      </c>
      <c r="I27" s="181">
        <v>37.89</v>
      </c>
      <c r="J27" s="182">
        <v>16900</v>
      </c>
      <c r="K27" s="180">
        <v>0</v>
      </c>
      <c r="L27" s="180">
        <v>0</v>
      </c>
      <c r="M27" s="195">
        <v>53.9</v>
      </c>
      <c r="N27" s="183"/>
    </row>
    <row r="28" spans="1:14" s="102" customFormat="1" ht="30" customHeight="1">
      <c r="A28" s="184"/>
      <c r="B28" s="185" t="s">
        <v>410</v>
      </c>
      <c r="C28" s="193"/>
      <c r="D28" s="190">
        <f aca="true" t="shared" si="6" ref="D28:M28">D27+D26</f>
        <v>164100</v>
      </c>
      <c r="E28" s="188">
        <f t="shared" si="6"/>
        <v>0</v>
      </c>
      <c r="F28" s="188">
        <f t="shared" si="6"/>
        <v>3000</v>
      </c>
      <c r="G28" s="188">
        <f t="shared" si="6"/>
        <v>0</v>
      </c>
      <c r="H28" s="188">
        <f t="shared" si="6"/>
        <v>109.57</v>
      </c>
      <c r="I28" s="189">
        <f t="shared" si="6"/>
        <v>63.629999999999995</v>
      </c>
      <c r="J28" s="190">
        <f t="shared" si="6"/>
        <v>144450</v>
      </c>
      <c r="K28" s="188">
        <f t="shared" si="6"/>
        <v>3000</v>
      </c>
      <c r="L28" s="188">
        <f t="shared" si="6"/>
        <v>0</v>
      </c>
      <c r="M28" s="196">
        <f t="shared" si="6"/>
        <v>1001.4</v>
      </c>
      <c r="N28" s="191"/>
    </row>
    <row r="29" spans="1:14" s="101" customFormat="1" ht="15">
      <c r="A29" s="168">
        <v>10</v>
      </c>
      <c r="B29" s="169" t="s">
        <v>418</v>
      </c>
      <c r="C29" s="192" t="s">
        <v>406</v>
      </c>
      <c r="D29" s="174">
        <v>18900</v>
      </c>
      <c r="E29" s="172">
        <v>0</v>
      </c>
      <c r="F29" s="172">
        <v>0</v>
      </c>
      <c r="G29" s="172">
        <v>0</v>
      </c>
      <c r="H29" s="172">
        <v>958.48</v>
      </c>
      <c r="I29" s="173">
        <v>77.93</v>
      </c>
      <c r="J29" s="174">
        <v>42400</v>
      </c>
      <c r="K29" s="172">
        <v>0</v>
      </c>
      <c r="L29" s="172">
        <v>0</v>
      </c>
      <c r="M29" s="194">
        <v>26</v>
      </c>
      <c r="N29" s="175">
        <f>N26+SUM(D32:I32)-SUM(J32:M32)</f>
        <v>148398.61</v>
      </c>
    </row>
    <row r="30" spans="1:14" s="101" customFormat="1" ht="15">
      <c r="A30" s="201"/>
      <c r="B30" s="169" t="s">
        <v>418</v>
      </c>
      <c r="C30" s="192" t="s">
        <v>409</v>
      </c>
      <c r="D30" s="182">
        <v>127100</v>
      </c>
      <c r="E30" s="180">
        <v>10000</v>
      </c>
      <c r="F30" s="180">
        <v>0</v>
      </c>
      <c r="G30" s="180">
        <v>0</v>
      </c>
      <c r="H30" s="180">
        <v>25.21</v>
      </c>
      <c r="I30" s="181">
        <v>56.78</v>
      </c>
      <c r="J30" s="182">
        <v>110500</v>
      </c>
      <c r="K30" s="180">
        <v>0</v>
      </c>
      <c r="L30" s="180">
        <v>0</v>
      </c>
      <c r="M30" s="195">
        <v>2162</v>
      </c>
      <c r="N30" s="183"/>
    </row>
    <row r="31" spans="1:14" s="101" customFormat="1" ht="15">
      <c r="A31" s="176"/>
      <c r="B31" s="169" t="s">
        <v>418</v>
      </c>
      <c r="C31" s="192" t="s">
        <v>419</v>
      </c>
      <c r="D31" s="182">
        <v>73150</v>
      </c>
      <c r="E31" s="180">
        <v>8.91</v>
      </c>
      <c r="F31" s="180">
        <v>0</v>
      </c>
      <c r="G31" s="180">
        <v>0</v>
      </c>
      <c r="H31" s="180">
        <v>0</v>
      </c>
      <c r="I31" s="181">
        <v>25.16</v>
      </c>
      <c r="J31" s="182">
        <v>32250</v>
      </c>
      <c r="K31" s="180">
        <v>0</v>
      </c>
      <c r="L31" s="180">
        <v>0</v>
      </c>
      <c r="M31" s="195">
        <v>1074</v>
      </c>
      <c r="N31" s="183"/>
    </row>
    <row r="32" spans="1:14" s="102" customFormat="1" ht="30" customHeight="1">
      <c r="A32" s="184"/>
      <c r="B32" s="185" t="s">
        <v>420</v>
      </c>
      <c r="C32" s="193"/>
      <c r="D32" s="190">
        <f aca="true" t="shared" si="7" ref="D32:M32">D31+D29+D30</f>
        <v>219150</v>
      </c>
      <c r="E32" s="188">
        <f t="shared" si="7"/>
        <v>10008.91</v>
      </c>
      <c r="F32" s="188">
        <f t="shared" si="7"/>
        <v>0</v>
      </c>
      <c r="G32" s="188">
        <f t="shared" si="7"/>
        <v>0</v>
      </c>
      <c r="H32" s="188">
        <f t="shared" si="7"/>
        <v>983.69</v>
      </c>
      <c r="I32" s="189">
        <f t="shared" si="7"/>
        <v>159.87</v>
      </c>
      <c r="J32" s="190">
        <f t="shared" si="7"/>
        <v>185150</v>
      </c>
      <c r="K32" s="188">
        <f t="shared" si="7"/>
        <v>0</v>
      </c>
      <c r="L32" s="188">
        <f t="shared" si="7"/>
        <v>0</v>
      </c>
      <c r="M32" s="196">
        <f t="shared" si="7"/>
        <v>3262</v>
      </c>
      <c r="N32" s="191"/>
    </row>
    <row r="33" spans="1:14" s="101" customFormat="1" ht="15">
      <c r="A33" s="168">
        <v>11</v>
      </c>
      <c r="B33" s="169" t="s">
        <v>421</v>
      </c>
      <c r="C33" s="192" t="s">
        <v>406</v>
      </c>
      <c r="D33" s="174">
        <v>41800</v>
      </c>
      <c r="E33" s="172">
        <v>0</v>
      </c>
      <c r="F33" s="172">
        <v>0</v>
      </c>
      <c r="G33" s="172">
        <v>0</v>
      </c>
      <c r="H33" s="172">
        <v>34.16</v>
      </c>
      <c r="I33" s="173">
        <v>56.79</v>
      </c>
      <c r="J33" s="174">
        <v>54500</v>
      </c>
      <c r="K33" s="172">
        <v>0</v>
      </c>
      <c r="L33" s="172">
        <v>0</v>
      </c>
      <c r="M33" s="194">
        <v>84</v>
      </c>
      <c r="N33" s="175">
        <f>N29+SUM(D36:I36)-SUM(J36:M36)</f>
        <v>161757.52999999997</v>
      </c>
    </row>
    <row r="34" spans="1:14" s="101" customFormat="1" ht="15">
      <c r="A34" s="201"/>
      <c r="B34" s="169" t="s">
        <v>421</v>
      </c>
      <c r="C34" s="192" t="s">
        <v>409</v>
      </c>
      <c r="D34" s="182">
        <v>84400</v>
      </c>
      <c r="E34" s="180">
        <v>9200</v>
      </c>
      <c r="F34" s="180">
        <v>0</v>
      </c>
      <c r="G34" s="180">
        <v>0</v>
      </c>
      <c r="H34" s="180">
        <v>33.09</v>
      </c>
      <c r="I34" s="181">
        <v>69.26</v>
      </c>
      <c r="J34" s="182">
        <v>90700</v>
      </c>
      <c r="K34" s="180">
        <v>0</v>
      </c>
      <c r="L34" s="180">
        <v>0</v>
      </c>
      <c r="M34" s="195">
        <v>39</v>
      </c>
      <c r="N34" s="183"/>
    </row>
    <row r="35" spans="1:14" s="101" customFormat="1" ht="15">
      <c r="A35" s="176"/>
      <c r="B35" s="169" t="s">
        <v>421</v>
      </c>
      <c r="C35" s="192" t="s">
        <v>419</v>
      </c>
      <c r="D35" s="182">
        <v>81199</v>
      </c>
      <c r="E35" s="180">
        <v>7300</v>
      </c>
      <c r="F35" s="180">
        <v>0</v>
      </c>
      <c r="G35" s="180">
        <v>0</v>
      </c>
      <c r="H35" s="180">
        <v>0</v>
      </c>
      <c r="I35" s="181">
        <v>90.5</v>
      </c>
      <c r="J35" s="182">
        <v>65500</v>
      </c>
      <c r="K35" s="180">
        <v>0</v>
      </c>
      <c r="L35" s="180">
        <v>0</v>
      </c>
      <c r="M35" s="195">
        <v>0.88</v>
      </c>
      <c r="N35" s="183"/>
    </row>
    <row r="36" spans="1:14" s="102" customFormat="1" ht="30" customHeight="1">
      <c r="A36" s="184"/>
      <c r="B36" s="185" t="s">
        <v>420</v>
      </c>
      <c r="C36" s="193"/>
      <c r="D36" s="190">
        <f aca="true" t="shared" si="8" ref="D36:M36">D35+D33+D34</f>
        <v>207399</v>
      </c>
      <c r="E36" s="188">
        <f t="shared" si="8"/>
        <v>16500</v>
      </c>
      <c r="F36" s="188">
        <f t="shared" si="8"/>
        <v>0</v>
      </c>
      <c r="G36" s="188">
        <f t="shared" si="8"/>
        <v>0</v>
      </c>
      <c r="H36" s="188">
        <f t="shared" si="8"/>
        <v>67.25</v>
      </c>
      <c r="I36" s="189">
        <f t="shared" si="8"/>
        <v>216.55</v>
      </c>
      <c r="J36" s="190">
        <f t="shared" si="8"/>
        <v>210700</v>
      </c>
      <c r="K36" s="188">
        <f t="shared" si="8"/>
        <v>0</v>
      </c>
      <c r="L36" s="188">
        <f t="shared" si="8"/>
        <v>0</v>
      </c>
      <c r="M36" s="196">
        <f t="shared" si="8"/>
        <v>123.88</v>
      </c>
      <c r="N36" s="191"/>
    </row>
    <row r="37" spans="1:14" s="101" customFormat="1" ht="15">
      <c r="A37" s="168">
        <v>12</v>
      </c>
      <c r="B37" s="169" t="s">
        <v>422</v>
      </c>
      <c r="C37" s="192" t="s">
        <v>406</v>
      </c>
      <c r="D37" s="174">
        <v>30500</v>
      </c>
      <c r="E37" s="172">
        <v>2250</v>
      </c>
      <c r="F37" s="172">
        <v>0</v>
      </c>
      <c r="G37" s="172">
        <v>0</v>
      </c>
      <c r="H37" s="172">
        <v>95.9</v>
      </c>
      <c r="I37" s="173">
        <v>36.16</v>
      </c>
      <c r="J37" s="174">
        <v>0</v>
      </c>
      <c r="K37" s="172">
        <v>0</v>
      </c>
      <c r="L37" s="172">
        <v>0</v>
      </c>
      <c r="M37" s="194">
        <v>24</v>
      </c>
      <c r="N37" s="175">
        <f>N33+SUM(D40:I40)-SUM(J40:M40)</f>
        <v>160591.46999999997</v>
      </c>
    </row>
    <row r="38" spans="1:14" s="101" customFormat="1" ht="15">
      <c r="A38" s="201"/>
      <c r="B38" s="169" t="s">
        <v>422</v>
      </c>
      <c r="C38" s="192" t="s">
        <v>409</v>
      </c>
      <c r="D38" s="182">
        <v>67500</v>
      </c>
      <c r="E38" s="180">
        <v>0</v>
      </c>
      <c r="F38" s="180">
        <v>0</v>
      </c>
      <c r="G38" s="180">
        <v>0</v>
      </c>
      <c r="H38" s="180">
        <v>32.72</v>
      </c>
      <c r="I38" s="181">
        <v>35.52</v>
      </c>
      <c r="J38" s="182">
        <v>35400</v>
      </c>
      <c r="K38" s="180">
        <v>0</v>
      </c>
      <c r="L38" s="180">
        <v>0</v>
      </c>
      <c r="M38" s="195">
        <v>10017.5</v>
      </c>
      <c r="N38" s="183"/>
    </row>
    <row r="39" spans="1:14" s="101" customFormat="1" ht="15">
      <c r="A39" s="176"/>
      <c r="B39" s="169" t="s">
        <v>422</v>
      </c>
      <c r="C39" s="192" t="s">
        <v>419</v>
      </c>
      <c r="D39" s="182">
        <v>135600</v>
      </c>
      <c r="E39" s="180">
        <v>20000</v>
      </c>
      <c r="F39" s="180">
        <v>0</v>
      </c>
      <c r="G39" s="180">
        <v>0</v>
      </c>
      <c r="H39" s="180">
        <v>0</v>
      </c>
      <c r="I39" s="181">
        <v>54.64</v>
      </c>
      <c r="J39" s="182">
        <v>201800</v>
      </c>
      <c r="K39" s="180">
        <v>0</v>
      </c>
      <c r="L39" s="180">
        <v>0</v>
      </c>
      <c r="M39" s="195">
        <v>10029.5</v>
      </c>
      <c r="N39" s="183"/>
    </row>
    <row r="40" spans="1:14" s="102" customFormat="1" ht="30" customHeight="1">
      <c r="A40" s="184"/>
      <c r="B40" s="185" t="s">
        <v>420</v>
      </c>
      <c r="C40" s="193"/>
      <c r="D40" s="190">
        <f aca="true" t="shared" si="9" ref="D40:M40">D39+D37+D38</f>
        <v>233600</v>
      </c>
      <c r="E40" s="188">
        <f t="shared" si="9"/>
        <v>22250</v>
      </c>
      <c r="F40" s="188">
        <f t="shared" si="9"/>
        <v>0</v>
      </c>
      <c r="G40" s="188">
        <f t="shared" si="9"/>
        <v>0</v>
      </c>
      <c r="H40" s="188">
        <f t="shared" si="9"/>
        <v>128.62</v>
      </c>
      <c r="I40" s="189">
        <f t="shared" si="9"/>
        <v>126.32</v>
      </c>
      <c r="J40" s="190">
        <f t="shared" si="9"/>
        <v>237200</v>
      </c>
      <c r="K40" s="188">
        <f t="shared" si="9"/>
        <v>0</v>
      </c>
      <c r="L40" s="188">
        <f t="shared" si="9"/>
        <v>0</v>
      </c>
      <c r="M40" s="196">
        <f t="shared" si="9"/>
        <v>20071</v>
      </c>
      <c r="N40" s="191"/>
    </row>
    <row r="41" spans="1:14" s="101" customFormat="1" ht="15">
      <c r="A41" s="168">
        <v>13</v>
      </c>
      <c r="B41" s="169" t="s">
        <v>423</v>
      </c>
      <c r="C41" s="192" t="s">
        <v>406</v>
      </c>
      <c r="D41" s="174">
        <v>66400</v>
      </c>
      <c r="E41" s="172">
        <v>0</v>
      </c>
      <c r="F41" s="172">
        <v>0</v>
      </c>
      <c r="G41" s="172">
        <v>0</v>
      </c>
      <c r="H41" s="172">
        <v>73.32</v>
      </c>
      <c r="I41" s="173">
        <v>57.55</v>
      </c>
      <c r="J41" s="174">
        <v>114200</v>
      </c>
      <c r="K41" s="172">
        <v>0</v>
      </c>
      <c r="L41" s="172">
        <v>0</v>
      </c>
      <c r="M41" s="194">
        <v>26</v>
      </c>
      <c r="N41" s="175">
        <f>N37+SUM(D44:I44)-SUM(J44:M44)</f>
        <v>106658.25</v>
      </c>
    </row>
    <row r="42" spans="1:14" s="101" customFormat="1" ht="15">
      <c r="A42" s="201"/>
      <c r="B42" s="169" t="s">
        <v>423</v>
      </c>
      <c r="C42" s="192" t="s">
        <v>409</v>
      </c>
      <c r="D42" s="182">
        <v>40100</v>
      </c>
      <c r="E42" s="180">
        <v>0</v>
      </c>
      <c r="F42" s="180">
        <v>0</v>
      </c>
      <c r="G42" s="180">
        <v>0</v>
      </c>
      <c r="H42" s="180">
        <v>20.46</v>
      </c>
      <c r="I42" s="181">
        <v>7.3</v>
      </c>
      <c r="J42" s="182">
        <v>68700</v>
      </c>
      <c r="K42" s="180">
        <v>0</v>
      </c>
      <c r="L42" s="180">
        <v>0</v>
      </c>
      <c r="M42" s="195">
        <v>11.6</v>
      </c>
      <c r="N42" s="183"/>
    </row>
    <row r="43" spans="1:14" s="101" customFormat="1" ht="15">
      <c r="A43" s="176"/>
      <c r="B43" s="169" t="s">
        <v>423</v>
      </c>
      <c r="C43" s="192" t="s">
        <v>419</v>
      </c>
      <c r="D43" s="182">
        <v>220900</v>
      </c>
      <c r="E43" s="180">
        <v>15100</v>
      </c>
      <c r="F43" s="180">
        <v>0</v>
      </c>
      <c r="G43" s="180">
        <v>0</v>
      </c>
      <c r="H43" s="180">
        <v>0</v>
      </c>
      <c r="I43" s="181">
        <v>122.25</v>
      </c>
      <c r="J43" s="182">
        <v>212200</v>
      </c>
      <c r="K43" s="180">
        <v>0</v>
      </c>
      <c r="L43" s="180">
        <v>0</v>
      </c>
      <c r="M43" s="195">
        <v>1576.5</v>
      </c>
      <c r="N43" s="183"/>
    </row>
    <row r="44" spans="1:14" s="102" customFormat="1" ht="30" customHeight="1">
      <c r="A44" s="184"/>
      <c r="B44" s="185" t="s">
        <v>420</v>
      </c>
      <c r="C44" s="193"/>
      <c r="D44" s="190">
        <f aca="true" t="shared" si="10" ref="D44:M44">D43+D41+D42</f>
        <v>327400</v>
      </c>
      <c r="E44" s="188">
        <f t="shared" si="10"/>
        <v>15100</v>
      </c>
      <c r="F44" s="188">
        <f t="shared" si="10"/>
        <v>0</v>
      </c>
      <c r="G44" s="188">
        <f t="shared" si="10"/>
        <v>0</v>
      </c>
      <c r="H44" s="188">
        <f t="shared" si="10"/>
        <v>93.78</v>
      </c>
      <c r="I44" s="189">
        <f t="shared" si="10"/>
        <v>187.10000000000002</v>
      </c>
      <c r="J44" s="190">
        <f t="shared" si="10"/>
        <v>395100</v>
      </c>
      <c r="K44" s="188">
        <f t="shared" si="10"/>
        <v>0</v>
      </c>
      <c r="L44" s="188">
        <f t="shared" si="10"/>
        <v>0</v>
      </c>
      <c r="M44" s="196">
        <f t="shared" si="10"/>
        <v>1614.1</v>
      </c>
      <c r="N44" s="191"/>
    </row>
    <row r="45" spans="1:14" s="101" customFormat="1" ht="15">
      <c r="A45" s="168">
        <v>14</v>
      </c>
      <c r="B45" s="169" t="s">
        <v>424</v>
      </c>
      <c r="C45" s="192" t="s">
        <v>406</v>
      </c>
      <c r="D45" s="174">
        <v>22400</v>
      </c>
      <c r="E45" s="172">
        <v>0</v>
      </c>
      <c r="F45" s="172">
        <v>0</v>
      </c>
      <c r="G45" s="172">
        <v>0</v>
      </c>
      <c r="H45" s="172">
        <v>29.68</v>
      </c>
      <c r="I45" s="173">
        <v>13.17</v>
      </c>
      <c r="J45" s="174">
        <v>63000</v>
      </c>
      <c r="K45" s="172">
        <v>0</v>
      </c>
      <c r="L45" s="172">
        <v>0</v>
      </c>
      <c r="M45" s="194">
        <v>24</v>
      </c>
      <c r="N45" s="175">
        <f>N41+SUM(D48:I48)-SUM(J48:M48)</f>
        <v>121023.72999999998</v>
      </c>
    </row>
    <row r="46" spans="1:14" s="101" customFormat="1" ht="15">
      <c r="A46" s="201"/>
      <c r="B46" s="169" t="s">
        <v>424</v>
      </c>
      <c r="C46" s="192" t="s">
        <v>409</v>
      </c>
      <c r="D46" s="182">
        <v>40000</v>
      </c>
      <c r="E46" s="180">
        <v>12000</v>
      </c>
      <c r="F46" s="180">
        <v>0</v>
      </c>
      <c r="G46" s="180">
        <v>0</v>
      </c>
      <c r="H46" s="180">
        <v>26.47</v>
      </c>
      <c r="I46" s="181">
        <v>0</v>
      </c>
      <c r="J46" s="182">
        <v>58000</v>
      </c>
      <c r="K46" s="180">
        <v>0</v>
      </c>
      <c r="L46" s="180">
        <v>0</v>
      </c>
      <c r="M46" s="195">
        <v>18</v>
      </c>
      <c r="N46" s="183"/>
    </row>
    <row r="47" spans="1:14" s="101" customFormat="1" ht="15">
      <c r="A47" s="176"/>
      <c r="B47" s="169" t="s">
        <v>424</v>
      </c>
      <c r="C47" s="192" t="s">
        <v>419</v>
      </c>
      <c r="D47" s="182">
        <v>281700</v>
      </c>
      <c r="E47" s="180">
        <v>0</v>
      </c>
      <c r="F47" s="180">
        <v>0</v>
      </c>
      <c r="G47" s="180">
        <v>0</v>
      </c>
      <c r="H47" s="180">
        <v>0</v>
      </c>
      <c r="I47" s="181">
        <v>49.16</v>
      </c>
      <c r="J47" s="182">
        <v>220500</v>
      </c>
      <c r="K47" s="180">
        <v>0</v>
      </c>
      <c r="L47" s="180">
        <v>0</v>
      </c>
      <c r="M47" s="195">
        <v>311</v>
      </c>
      <c r="N47" s="183"/>
    </row>
    <row r="48" spans="1:14" s="102" customFormat="1" ht="30" customHeight="1">
      <c r="A48" s="184"/>
      <c r="B48" s="185" t="s">
        <v>420</v>
      </c>
      <c r="C48" s="193"/>
      <c r="D48" s="190">
        <f>D47+D45+D46</f>
        <v>344100</v>
      </c>
      <c r="E48" s="188">
        <f aca="true" t="shared" si="11" ref="D48:M48">E47+E45+E46</f>
        <v>12000</v>
      </c>
      <c r="F48" s="188">
        <f t="shared" si="11"/>
        <v>0</v>
      </c>
      <c r="G48" s="188">
        <f t="shared" si="11"/>
        <v>0</v>
      </c>
      <c r="H48" s="188">
        <f t="shared" si="11"/>
        <v>56.15</v>
      </c>
      <c r="I48" s="189">
        <f t="shared" si="11"/>
        <v>62.33</v>
      </c>
      <c r="J48" s="190">
        <f t="shared" si="11"/>
        <v>341500</v>
      </c>
      <c r="K48" s="188">
        <f t="shared" si="11"/>
        <v>0</v>
      </c>
      <c r="L48" s="188">
        <f t="shared" si="11"/>
        <v>0</v>
      </c>
      <c r="M48" s="196">
        <f t="shared" si="11"/>
        <v>353</v>
      </c>
      <c r="N48" s="191"/>
    </row>
    <row r="49" spans="1:14" s="102" customFormat="1" ht="39.75" customHeight="1">
      <c r="A49" s="202"/>
      <c r="B49" s="203" t="s">
        <v>425</v>
      </c>
      <c r="C49" s="204"/>
      <c r="D49" s="205">
        <f>D6+D7+D10+D13+D16+D19+D22+D25+D32+D28+D36+D48+D40+D44</f>
        <v>2378093</v>
      </c>
      <c r="E49" s="205">
        <f aca="true" t="shared" si="12" ref="E49:M49">E6+E7+E10+E13+E16+E19+E22+E25+E32+E28+E36+E48+E40+E44</f>
        <v>233585.48</v>
      </c>
      <c r="F49" s="205">
        <f t="shared" si="12"/>
        <v>9000</v>
      </c>
      <c r="G49" s="205">
        <f t="shared" si="12"/>
        <v>13649.5</v>
      </c>
      <c r="H49" s="205">
        <f t="shared" si="12"/>
        <v>3456.05</v>
      </c>
      <c r="I49" s="205">
        <f t="shared" si="12"/>
        <v>2323.94</v>
      </c>
      <c r="J49" s="205">
        <f t="shared" si="12"/>
        <v>2388238</v>
      </c>
      <c r="K49" s="205">
        <f t="shared" si="12"/>
        <v>6000</v>
      </c>
      <c r="L49" s="205">
        <f t="shared" si="12"/>
        <v>14500.7</v>
      </c>
      <c r="M49" s="205">
        <f t="shared" si="12"/>
        <v>110345.54000000001</v>
      </c>
      <c r="N49" s="206">
        <f>SUM(D49:I49)-SUM(J49:M49)</f>
        <v>121023.72999999998</v>
      </c>
    </row>
    <row r="50" spans="1:15" s="101" customFormat="1" ht="14.25">
      <c r="A50" s="207"/>
      <c r="B50" s="207"/>
      <c r="C50" s="208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8"/>
    </row>
    <row r="51" spans="1:14" s="101" customFormat="1" ht="14.25">
      <c r="A51" s="100"/>
      <c r="B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 s="101" customFormat="1" ht="14.25">
      <c r="A52" s="100"/>
      <c r="B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s="101" customFormat="1" ht="14.25">
      <c r="A53" s="100"/>
      <c r="B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101" customFormat="1" ht="14.25">
      <c r="A54" s="100"/>
      <c r="B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s="101" customFormat="1" ht="14.25">
      <c r="A55" s="100"/>
      <c r="B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s="101" customFormat="1" ht="14.25">
      <c r="A56" s="100"/>
      <c r="B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s="101" customFormat="1" ht="14.25">
      <c r="A57" s="100"/>
      <c r="B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s="101" customFormat="1" ht="14.25">
      <c r="A58" s="100"/>
      <c r="B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s="101" customFormat="1" ht="14.25">
      <c r="A59" s="100"/>
      <c r="B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s="101" customFormat="1" ht="14.25">
      <c r="A60" s="100"/>
      <c r="B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s="101" customFormat="1" ht="14.25">
      <c r="A61" s="100"/>
      <c r="B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01" customFormat="1" ht="14.25">
      <c r="A62" s="100"/>
      <c r="B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s="101" customFormat="1" ht="14.25">
      <c r="A63" s="100"/>
      <c r="B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s="101" customFormat="1" ht="14.25">
      <c r="A64" s="100"/>
      <c r="B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s="101" customFormat="1" ht="14.25">
      <c r="A65" s="100"/>
      <c r="B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s="101" customFormat="1" ht="14.25">
      <c r="A66" s="100"/>
      <c r="B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s="101" customFormat="1" ht="14.25">
      <c r="A67" s="100"/>
      <c r="B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s="101" customFormat="1" ht="14.25">
      <c r="A68" s="100"/>
      <c r="B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s="101" customFormat="1" ht="14.25">
      <c r="A69" s="100"/>
      <c r="B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4" s="101" customFormat="1" ht="14.25">
      <c r="A70" s="100"/>
      <c r="B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14" s="101" customFormat="1" ht="14.25">
      <c r="A71" s="100"/>
      <c r="B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s="101" customFormat="1" ht="14.25">
      <c r="A72" s="100"/>
      <c r="B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01" customFormat="1" ht="14.25">
      <c r="A73" s="100"/>
      <c r="B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01" customFormat="1" ht="14.25">
      <c r="A74" s="100"/>
      <c r="B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s="101" customFormat="1" ht="14.25">
      <c r="A75" s="100"/>
      <c r="B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01" customFormat="1" ht="14.25">
      <c r="A76" s="100"/>
      <c r="B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01" customFormat="1" ht="14.25">
      <c r="A77" s="100"/>
      <c r="B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</sheetData>
  <mergeCells count="46">
    <mergeCell ref="A1:N1"/>
    <mergeCell ref="N26:N28"/>
    <mergeCell ref="A2:N2"/>
    <mergeCell ref="J4:M4"/>
    <mergeCell ref="A3:N3"/>
    <mergeCell ref="A4:A5"/>
    <mergeCell ref="B4:B5"/>
    <mergeCell ref="C4:C5"/>
    <mergeCell ref="N4:N5"/>
    <mergeCell ref="A37:A40"/>
    <mergeCell ref="N37:N40"/>
    <mergeCell ref="N41:N44"/>
    <mergeCell ref="B32:C32"/>
    <mergeCell ref="N8:N10"/>
    <mergeCell ref="D4:I4"/>
    <mergeCell ref="A17:A19"/>
    <mergeCell ref="B36:C36"/>
    <mergeCell ref="A29:A32"/>
    <mergeCell ref="B19:C19"/>
    <mergeCell ref="A11:A13"/>
    <mergeCell ref="B22:C22"/>
    <mergeCell ref="A20:A22"/>
    <mergeCell ref="A23:A25"/>
    <mergeCell ref="B10:C10"/>
    <mergeCell ref="A41:A44"/>
    <mergeCell ref="N23:N25"/>
    <mergeCell ref="A14:A16"/>
    <mergeCell ref="A33:A36"/>
    <mergeCell ref="N14:N16"/>
    <mergeCell ref="B13:C13"/>
    <mergeCell ref="B25:C25"/>
    <mergeCell ref="B40:C40"/>
    <mergeCell ref="N17:N19"/>
    <mergeCell ref="B48:C48"/>
    <mergeCell ref="N29:N32"/>
    <mergeCell ref="N33:N36"/>
    <mergeCell ref="B44:C44"/>
    <mergeCell ref="A45:A48"/>
    <mergeCell ref="N45:N48"/>
    <mergeCell ref="B49:C49"/>
    <mergeCell ref="N20:N22"/>
    <mergeCell ref="B16:C16"/>
    <mergeCell ref="A26:A28"/>
    <mergeCell ref="N11:N13"/>
    <mergeCell ref="B28:C28"/>
    <mergeCell ref="A8:A10"/>
  </mergeCells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囡囡</cp:lastModifiedBy>
  <dcterms:created xsi:type="dcterms:W3CDTF">2019-03-30T20:22:00Z</dcterms:created>
  <dcterms:modified xsi:type="dcterms:W3CDTF">2019-04-20T12:51:01Z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