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670" activeTab="3"/>
  </bookViews>
  <sheets>
    <sheet name="2015邮政卡" sheetId="1" r:id="rId1"/>
    <sheet name="2015农行卡" sheetId="2" r:id="rId2"/>
    <sheet name="支付宝" sheetId="3" r:id="rId3"/>
    <sheet name="三账号历年汇总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<sst xmlns="http://schemas.openxmlformats.org/spreadsheetml/2006/main" count="1413" uniqueCount="599">
  <si>
    <t>776#助学款收入</t>
  </si>
  <si>
    <t>WZ181#助学款收入</t>
  </si>
  <si>
    <t>WZ182#助学款收入</t>
  </si>
  <si>
    <t>WZ155#助学款收入</t>
  </si>
  <si>
    <t>189，258，250，261，462，702，719助学款收入</t>
  </si>
  <si>
    <t>723，729，779，782助学款收入</t>
  </si>
  <si>
    <t>704，725，727助学款收入</t>
  </si>
  <si>
    <t>WZ129#助学款收入</t>
  </si>
  <si>
    <t>WZ162#助学款收入</t>
  </si>
  <si>
    <t>手牵手收支明细(2015年度09月份)                                                     第1页,共1页</t>
  </si>
  <si>
    <t>15.09.01</t>
  </si>
  <si>
    <t>15.09.02</t>
  </si>
  <si>
    <t>15.09.02</t>
  </si>
  <si>
    <t>15.09.06</t>
  </si>
  <si>
    <t>15.09.10</t>
  </si>
  <si>
    <t>15.09.16</t>
  </si>
  <si>
    <t>15.09.16</t>
  </si>
  <si>
    <t>15.09.17</t>
  </si>
  <si>
    <t>15.09.21</t>
  </si>
  <si>
    <t>15.09.21</t>
  </si>
  <si>
    <t>15.09.30</t>
  </si>
  <si>
    <t>15.09.30</t>
  </si>
  <si>
    <t>贵州杨鹏助学款支出</t>
  </si>
  <si>
    <t>贵州杨军助学款支出</t>
  </si>
  <si>
    <t>贵州罗艳助学款支出</t>
  </si>
  <si>
    <t>云南秦琼助学款支出</t>
  </si>
  <si>
    <t>四川叙永罗波，赵伟志助学款支出</t>
  </si>
  <si>
    <t>728助学款收入</t>
  </si>
  <si>
    <t>520助学款收入</t>
  </si>
  <si>
    <t>787助学款收入</t>
  </si>
  <si>
    <t>wz073助学款收入</t>
  </si>
  <si>
    <t>wz066，wz171助学款收入</t>
  </si>
  <si>
    <t>wz020助学款收入</t>
  </si>
  <si>
    <t>wz176，wz177助学款收入</t>
  </si>
  <si>
    <t>768助学款收入</t>
  </si>
  <si>
    <t>251助学款收入</t>
  </si>
  <si>
    <t>手牵手收支明细(2015年度10月份)                                                     第1页,共1页</t>
  </si>
  <si>
    <t>手牵手收支明细(2015年度11月份)                                                     第1页,共1页</t>
  </si>
  <si>
    <t>手牵手收支明细(2015年度12月份)                                                     第1页,共1页</t>
  </si>
  <si>
    <r>
      <t>2</t>
    </r>
    <r>
      <rPr>
        <sz val="12"/>
        <rFont val="宋体"/>
        <family val="0"/>
      </rPr>
      <t>015年农行卡累计发生额</t>
    </r>
  </si>
  <si>
    <t>15.11.16</t>
  </si>
  <si>
    <t>15.11.16</t>
  </si>
  <si>
    <t>15.11.21</t>
  </si>
  <si>
    <t>15.11.24</t>
  </si>
  <si>
    <t>wz108助学款收入</t>
  </si>
  <si>
    <t>wz121助学款收入</t>
  </si>
  <si>
    <t>wz118助学款收入</t>
  </si>
  <si>
    <t>wz115助学款收入</t>
  </si>
  <si>
    <t>wz140助学款收入</t>
  </si>
  <si>
    <t>wz126助学款收入</t>
  </si>
  <si>
    <t>15.12.21</t>
  </si>
  <si>
    <t>手牵手收支明细(2015年度01月份)                                                     第1页,共1页</t>
  </si>
  <si>
    <t>2015年01月份止总累计</t>
  </si>
  <si>
    <t>15.02.03</t>
  </si>
  <si>
    <t>15.02.26</t>
  </si>
  <si>
    <t>谭慈圆和谭洋各300元过年费</t>
  </si>
  <si>
    <t>云南助学区和海燕助学款支出</t>
  </si>
  <si>
    <t>云南助学区秦琼助学款支出</t>
  </si>
  <si>
    <t>贵州吴亚助学款支出</t>
  </si>
  <si>
    <t>贵州艾雪助学款支出</t>
  </si>
  <si>
    <t>贵州罗昌友助学款支出</t>
  </si>
  <si>
    <t>2015年02月份止总累计</t>
  </si>
  <si>
    <t>15.03.02</t>
  </si>
  <si>
    <t>本页止累计(2015年03月份)</t>
  </si>
  <si>
    <t>2015年03月份止总累计</t>
  </si>
  <si>
    <t>2015年04月份止总累计</t>
  </si>
  <si>
    <t>2015年05月份止总累计</t>
  </si>
  <si>
    <t>15.06.23</t>
  </si>
  <si>
    <t>15.06.23</t>
  </si>
  <si>
    <t>15.06.24</t>
  </si>
  <si>
    <t>15.06.27</t>
  </si>
  <si>
    <t>15.06.30</t>
  </si>
  <si>
    <t>支付宝账户安全险</t>
  </si>
  <si>
    <t>736和737助学款收入</t>
  </si>
  <si>
    <t>wz042,wz174助学款收入</t>
  </si>
  <si>
    <t>760助学款收入</t>
  </si>
  <si>
    <t>wz009,wz037助学款收入</t>
  </si>
  <si>
    <t>741助学款收入</t>
  </si>
  <si>
    <t>2015年06月份止总累计</t>
  </si>
  <si>
    <t>15.07.08</t>
  </si>
  <si>
    <t>15.07.08</t>
  </si>
  <si>
    <t>07.07.28</t>
  </si>
  <si>
    <t>wz116助学款收入</t>
  </si>
  <si>
    <t>wz040助学款收入</t>
  </si>
  <si>
    <t>753助学款收入</t>
  </si>
  <si>
    <t>wz055助学款收入（待确定）</t>
  </si>
  <si>
    <t>wz131助学款收入（待确定）</t>
  </si>
  <si>
    <t>wz160助学款收入（待确定）</t>
  </si>
  <si>
    <t>明细</t>
  </si>
  <si>
    <t>744，746，747，748，734（待确定）助学款收入</t>
  </si>
  <si>
    <t>2015年07月份止总累计</t>
  </si>
  <si>
    <t>15.08.05</t>
  </si>
  <si>
    <t>15.08.06</t>
  </si>
  <si>
    <t>15.08.07</t>
  </si>
  <si>
    <t>15.08.09</t>
  </si>
  <si>
    <t>15.08.18</t>
  </si>
  <si>
    <t>15.08.27</t>
  </si>
  <si>
    <t>15.08.31</t>
  </si>
  <si>
    <t>732助学款收入</t>
  </si>
  <si>
    <t>738助学款收入</t>
  </si>
  <si>
    <t>762助学款收入</t>
  </si>
  <si>
    <t>752助学款收入</t>
  </si>
  <si>
    <t>735助学款收入</t>
  </si>
  <si>
    <t>767助学款收入</t>
  </si>
  <si>
    <t>743助学款收入</t>
  </si>
  <si>
    <t>173助学款收入</t>
  </si>
  <si>
    <t>wz082助学款收入</t>
  </si>
  <si>
    <t>772，773，774，775，763助学款收入</t>
  </si>
  <si>
    <t>717助学款收入</t>
  </si>
  <si>
    <t>wz142助学款收入</t>
  </si>
  <si>
    <t>wz152助学款收入</t>
  </si>
  <si>
    <t>432助学款收入</t>
  </si>
  <si>
    <t>wz170助学款收入</t>
  </si>
  <si>
    <t>wz172助学款收入</t>
  </si>
  <si>
    <t>wz161，wz153助学款收入</t>
  </si>
  <si>
    <t>wz180助学款收入</t>
  </si>
  <si>
    <t>779助学款收入</t>
  </si>
  <si>
    <t>wz167(原wz018余300元）助学款收入</t>
  </si>
  <si>
    <t>777助学款收入</t>
  </si>
  <si>
    <t>wz175助学款收入</t>
  </si>
  <si>
    <t>wz132助学款收入</t>
  </si>
  <si>
    <t>wz151助学款收入</t>
  </si>
  <si>
    <t>wz165助学款收入</t>
  </si>
  <si>
    <t>782助学款收入</t>
  </si>
  <si>
    <t>761助学款收入</t>
  </si>
  <si>
    <t>658助学款收入</t>
  </si>
  <si>
    <t>701助学款收入</t>
  </si>
  <si>
    <t>wz119,wz120,wz156,wz158助学款收入</t>
  </si>
  <si>
    <t>wz154助学款收入（待确定）</t>
  </si>
  <si>
    <t>781助学款收入（待确定）</t>
  </si>
  <si>
    <t>730助学款收入（待确定）</t>
  </si>
  <si>
    <t>2015年08月份止总累计</t>
  </si>
  <si>
    <t>15.09.04</t>
  </si>
  <si>
    <t>15.09.06</t>
  </si>
  <si>
    <t>15.09.08</t>
  </si>
  <si>
    <t>15.09.15</t>
  </si>
  <si>
    <t>15.09.22</t>
  </si>
  <si>
    <t>15.09.29</t>
  </si>
  <si>
    <t>贵州吴娅助学款支出</t>
  </si>
  <si>
    <t>贵州顾明助学款支出</t>
  </si>
  <si>
    <t>不能忘情资助贵州点</t>
  </si>
  <si>
    <t>重庆茨竹助学区一学年助学款支出</t>
  </si>
  <si>
    <t>贵州马奔助学款支出</t>
  </si>
  <si>
    <t>751助学款收入</t>
  </si>
  <si>
    <t>721助学款收入</t>
  </si>
  <si>
    <t>785助学款收入</t>
  </si>
  <si>
    <t>418助学款收入</t>
  </si>
  <si>
    <t>765助学款收入</t>
  </si>
  <si>
    <t>778助学款收入</t>
  </si>
  <si>
    <t>wz080，165助学款收入</t>
  </si>
  <si>
    <t>786助学款收入</t>
  </si>
  <si>
    <t>wz010助学款收入</t>
  </si>
  <si>
    <t>wz012助学款收入</t>
  </si>
  <si>
    <t>wz015助学款收入</t>
  </si>
  <si>
    <t>wz039助学款收入</t>
  </si>
  <si>
    <t>780助学款收入</t>
  </si>
  <si>
    <t>248助学款收入</t>
  </si>
  <si>
    <t>605助学款收入</t>
  </si>
  <si>
    <t>395罗波助学款收入</t>
  </si>
  <si>
    <t>2015年09月份止总累计</t>
  </si>
  <si>
    <t>15.10.10</t>
  </si>
  <si>
    <t>123#助学款收入</t>
  </si>
  <si>
    <t>15.10.22</t>
  </si>
  <si>
    <t>WZ007#助学款收入</t>
  </si>
  <si>
    <t>WZ110#助学款收入</t>
  </si>
  <si>
    <t>2015年10月份止总累计</t>
  </si>
  <si>
    <t>本月无发生额</t>
  </si>
  <si>
    <t>2015年11月份止总累计</t>
  </si>
  <si>
    <t>15.12.24</t>
  </si>
  <si>
    <t>不定向捐款</t>
  </si>
  <si>
    <r>
      <t>2</t>
    </r>
    <r>
      <rPr>
        <sz val="12"/>
        <rFont val="宋体"/>
        <family val="0"/>
      </rPr>
      <t>015年支付宝累计发生额</t>
    </r>
  </si>
  <si>
    <t>2015.01-12</t>
  </si>
  <si>
    <t>邮政局公开帐号603326002200070559 沈东焕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</si>
  <si>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</si>
  <si>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</si>
  <si>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</si>
  <si>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</si>
  <si>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</si>
  <si>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</si>
  <si>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</si>
  <si>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奖学金</t>
  </si>
  <si>
    <t>图书馆</t>
  </si>
  <si>
    <t>利息</t>
  </si>
  <si>
    <t>尾款</t>
  </si>
  <si>
    <t>助学支出</t>
  </si>
  <si>
    <t>奖学金支出</t>
  </si>
  <si>
    <t>图书馆支出</t>
  </si>
  <si>
    <t>其他支出</t>
  </si>
  <si>
    <t>承上年余额</t>
  </si>
  <si>
    <t>帐户变动短信业务费</t>
  </si>
  <si>
    <t>帐户变动短信业务费</t>
  </si>
  <si>
    <t>本页合计</t>
  </si>
  <si>
    <t>承上月余额</t>
  </si>
  <si>
    <t>贵州刘祥雍助学款支出</t>
  </si>
  <si>
    <t>贵州苏永会助学款支出</t>
  </si>
  <si>
    <t>贵州刘长远助学款支出</t>
  </si>
  <si>
    <t>贵州顾秀敏助学款支出</t>
  </si>
  <si>
    <t>贵州康雪助学款支出</t>
  </si>
  <si>
    <t>贵州罗美艳助学款支出</t>
  </si>
  <si>
    <t>贵州罗书助学款支出</t>
  </si>
  <si>
    <t>贵州吴先助学款支出</t>
  </si>
  <si>
    <t>云南助学区助学款支出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</si>
  <si>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</si>
  <si>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</si>
  <si>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</si>
  <si>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</si>
  <si>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</si>
  <si>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</si>
  <si>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</si>
  <si>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奖学金</t>
  </si>
  <si>
    <t>图书馆</t>
  </si>
  <si>
    <t>利息</t>
  </si>
  <si>
    <t>尾款</t>
  </si>
  <si>
    <t>助学支出</t>
  </si>
  <si>
    <t>奖学金支出</t>
  </si>
  <si>
    <t>图书馆支出</t>
  </si>
  <si>
    <t>其他支出</t>
  </si>
  <si>
    <t>承上月余额</t>
  </si>
  <si>
    <t>帐户变动短信业务费</t>
  </si>
  <si>
    <t>本页合计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</si>
  <si>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</si>
  <si>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</si>
  <si>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</si>
  <si>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</si>
  <si>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</si>
  <si>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</si>
  <si>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</si>
  <si>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奖学金</t>
  </si>
  <si>
    <t>图书馆</t>
  </si>
  <si>
    <t>利息</t>
  </si>
  <si>
    <t>尾款</t>
  </si>
  <si>
    <t>助学支出</t>
  </si>
  <si>
    <t>奖学金支出</t>
  </si>
  <si>
    <t>图书馆支出</t>
  </si>
  <si>
    <t>其他支出</t>
  </si>
  <si>
    <t>承上月余额</t>
  </si>
  <si>
    <t>帐户变动短信业务费</t>
  </si>
  <si>
    <t>本页合计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</si>
  <si>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</si>
  <si>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</si>
  <si>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</si>
  <si>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</si>
  <si>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</si>
  <si>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</si>
  <si>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</si>
  <si>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奖学金</t>
  </si>
  <si>
    <t>图书馆</t>
  </si>
  <si>
    <t>利息</t>
  </si>
  <si>
    <t>尾款</t>
  </si>
  <si>
    <t>助学支出</t>
  </si>
  <si>
    <t>奖学金支出</t>
  </si>
  <si>
    <t>图书馆支出</t>
  </si>
  <si>
    <t>其他支出</t>
  </si>
  <si>
    <t>承上月余额</t>
  </si>
  <si>
    <t>帐户变动短信业务费</t>
  </si>
  <si>
    <t>本页合计</t>
  </si>
  <si>
    <t>利息收入</t>
  </si>
  <si>
    <t>本页合计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</si>
  <si>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</si>
  <si>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</si>
  <si>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</si>
  <si>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</si>
  <si>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</si>
  <si>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</si>
  <si>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</si>
  <si>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奖学金</t>
  </si>
  <si>
    <t>图书馆</t>
  </si>
  <si>
    <t>利息</t>
  </si>
  <si>
    <t>尾款</t>
  </si>
  <si>
    <t>助学支出</t>
  </si>
  <si>
    <t>奖学金支出</t>
  </si>
  <si>
    <t>图书馆支出</t>
  </si>
  <si>
    <t>其他支出</t>
  </si>
  <si>
    <t>承上月余额</t>
  </si>
  <si>
    <t>本页合计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</si>
  <si>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</si>
  <si>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</si>
  <si>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</si>
  <si>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</si>
  <si>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</si>
  <si>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</si>
  <si>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</si>
  <si>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奖学金</t>
  </si>
  <si>
    <t>图书馆</t>
  </si>
  <si>
    <t>利息</t>
  </si>
  <si>
    <t>尾款</t>
  </si>
  <si>
    <t>助学支出</t>
  </si>
  <si>
    <t>奖学金支出</t>
  </si>
  <si>
    <t>图书馆支出</t>
  </si>
  <si>
    <t>其他支出</t>
  </si>
  <si>
    <t>承上月余额</t>
  </si>
  <si>
    <t>722#助学款收入</t>
  </si>
  <si>
    <t>720#助学款收入</t>
  </si>
  <si>
    <t>652#助学款收入</t>
  </si>
  <si>
    <t>贵州顾超助学款支出</t>
  </si>
  <si>
    <t>贵州刘长安助学款支出</t>
  </si>
  <si>
    <t>贵州康磊助学款支出</t>
  </si>
  <si>
    <t>贵州顾贤举助学款支出</t>
  </si>
  <si>
    <t>贵州张丽梅助学款支出</t>
  </si>
  <si>
    <t>贵州刘英助学款支出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</si>
  <si>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</si>
  <si>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</si>
  <si>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</si>
  <si>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</si>
  <si>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</si>
  <si>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</si>
  <si>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</si>
  <si>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奖学金</t>
  </si>
  <si>
    <t>图书馆</t>
  </si>
  <si>
    <t>利息</t>
  </si>
  <si>
    <t>尾款</t>
  </si>
  <si>
    <t>助学支出</t>
  </si>
  <si>
    <t>奖学金支出</t>
  </si>
  <si>
    <t>图书馆支出</t>
  </si>
  <si>
    <t>其他支出</t>
  </si>
  <si>
    <t>承上月余额</t>
  </si>
  <si>
    <t>帐户变动短信业务费</t>
  </si>
  <si>
    <t>本页合计</t>
  </si>
  <si>
    <t>手牵手收支明细(2014年度01月份)                                                     第1页,共1页</t>
  </si>
  <si>
    <t>农业银行公开帐号6228480310068981110  沈东焕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</si>
  <si>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</si>
  <si>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</si>
  <si>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</si>
  <si>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</si>
  <si>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</si>
  <si>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</si>
  <si>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</si>
  <si>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奖学金</t>
  </si>
  <si>
    <t>图书馆</t>
  </si>
  <si>
    <t>利息</t>
  </si>
  <si>
    <t>尾款</t>
  </si>
  <si>
    <t>助学支出</t>
  </si>
  <si>
    <t>奖学金支出</t>
  </si>
  <si>
    <t>图书馆支出</t>
  </si>
  <si>
    <t>其他支出</t>
  </si>
  <si>
    <t>承上年余额</t>
  </si>
  <si>
    <t>本页合计</t>
  </si>
  <si>
    <t>承上月余额</t>
  </si>
  <si>
    <t>利息收入</t>
  </si>
  <si>
    <t>卡年费</t>
  </si>
  <si>
    <t>重庆万州助学支出(万州爱心助学)</t>
  </si>
  <si>
    <t xml:space="preserve">本月无发生额 </t>
  </si>
  <si>
    <t>715#助学款收入</t>
  </si>
  <si>
    <t>717#助学款收入</t>
  </si>
  <si>
    <t>718#助学款收入</t>
  </si>
  <si>
    <t>254#助学款收入</t>
  </si>
  <si>
    <t>手牵手收支明细(2014年度09月份)                                                     第1页,共1页</t>
  </si>
  <si>
    <t>贵州熊松林助学款支出</t>
  </si>
  <si>
    <t>贵州张以贵助学款支出</t>
  </si>
  <si>
    <t>贵州刘飘助学款支出</t>
  </si>
  <si>
    <t>贵州况伟助学款支出</t>
  </si>
  <si>
    <t>贵州姚品助学款支出</t>
  </si>
  <si>
    <t>贵州胡永助学款支出</t>
  </si>
  <si>
    <t>贵州乐园中学助学款支出</t>
  </si>
  <si>
    <t>贵州顾雪助学款支出</t>
  </si>
  <si>
    <t>支付宝  sqs_aixin@163.com  姓名：沈东焕 </t>
  </si>
  <si>
    <t>承上年余额</t>
  </si>
  <si>
    <t xml:space="preserve">本月无发生额 </t>
  </si>
  <si>
    <t>谭慈圆和谭洋各100元六一费</t>
  </si>
  <si>
    <t>WZ016#助学款收入</t>
  </si>
  <si>
    <t>14.10.24</t>
  </si>
  <si>
    <t xml:space="preserve">手牵手收支总表      </t>
  </si>
  <si>
    <t>农业银行公开帐号6228480310068981110  沈东焕</t>
  </si>
  <si>
    <t>邮政卡</t>
  </si>
  <si>
    <t>邮政卡</t>
  </si>
  <si>
    <t>邮政卡</t>
  </si>
  <si>
    <t>2007.01-12</t>
  </si>
  <si>
    <t>2007.01.12</t>
  </si>
  <si>
    <t>农行卡</t>
  </si>
  <si>
    <t>农行卡</t>
  </si>
  <si>
    <t>二卡合计</t>
  </si>
  <si>
    <t>2008.01-12</t>
  </si>
  <si>
    <t>二卡合计</t>
  </si>
  <si>
    <t>2009.01-12</t>
  </si>
  <si>
    <t>2009.01.12</t>
  </si>
  <si>
    <t>2010.01-12</t>
  </si>
  <si>
    <t>2011.01-12</t>
  </si>
  <si>
    <t>2012.01-12</t>
  </si>
  <si>
    <t>2013.01-12</t>
  </si>
  <si>
    <t>2014.01-12</t>
  </si>
  <si>
    <t>支付宝</t>
  </si>
  <si>
    <t>三账号合计</t>
  </si>
  <si>
    <t>总累计</t>
  </si>
  <si>
    <t>手牵手收支明细(2015年度01月份)                                                     第1张,共1张</t>
  </si>
  <si>
    <t>15.01.08</t>
  </si>
  <si>
    <t>2005-2015年01月份止总累计</t>
  </si>
  <si>
    <t>手牵手收支明细(2015年度02月份)                                                     第1张,共1张</t>
  </si>
  <si>
    <t>15.02.08</t>
  </si>
  <si>
    <t>云南助学区助学款支出</t>
  </si>
  <si>
    <t>15.02.28</t>
  </si>
  <si>
    <t>汇费扣除</t>
  </si>
  <si>
    <t>汇费扣除</t>
  </si>
  <si>
    <t>本页止累计(2015年01月份)</t>
  </si>
  <si>
    <t>本页止累计(2015年02月份)</t>
  </si>
  <si>
    <t>2005-2015年02月份止总累计</t>
  </si>
  <si>
    <t>手牵手收支明细(2015年度03月份)                                                     第1张,共1张</t>
  </si>
  <si>
    <t>15.03.06</t>
  </si>
  <si>
    <t>15.03.08</t>
  </si>
  <si>
    <t>15.03.21</t>
  </si>
  <si>
    <t>贵州蒋小敏和蒋海艳助学款支出</t>
  </si>
  <si>
    <t>贵州顾超助学款支出</t>
  </si>
  <si>
    <t>贵州刘长安助学款支出</t>
  </si>
  <si>
    <t>贵州康磊助学款支出</t>
  </si>
  <si>
    <t>贵州顾贤举助学款支出</t>
  </si>
  <si>
    <t>贵州刘英助学款支出</t>
  </si>
  <si>
    <t>帐户变动短信业务费</t>
  </si>
  <si>
    <t>利息收入</t>
  </si>
  <si>
    <t>本页止累计(2015年03月份)</t>
  </si>
  <si>
    <t>2005-2015年03月份止总累计</t>
  </si>
  <si>
    <t>手牵手收支明细(2015年度04月份)                                                     第1张,共1张</t>
  </si>
  <si>
    <t>15.04.08</t>
  </si>
  <si>
    <t>本页止累计(2015年04月份)</t>
  </si>
  <si>
    <t>2005-2015年04月份止总累计</t>
  </si>
  <si>
    <t>手牵手收支明细(2015年度05月份)                                                     第1张,共1张</t>
  </si>
  <si>
    <t>15.05.08</t>
  </si>
  <si>
    <t>本页止累计(2015年05月份)</t>
  </si>
  <si>
    <t>2005-2015年05月份止总累计</t>
  </si>
  <si>
    <t>手牵手收支明细(2015年度06月份)                                                     第1张,共1张</t>
  </si>
  <si>
    <t>15.06.08</t>
  </si>
  <si>
    <t>15.06.21</t>
  </si>
  <si>
    <t>15.06.23</t>
  </si>
  <si>
    <t>15.06.26</t>
  </si>
  <si>
    <t>15.06.27</t>
  </si>
  <si>
    <t>15.06.30</t>
  </si>
  <si>
    <t>756#助学款收入</t>
  </si>
  <si>
    <t>784#助学款收入</t>
  </si>
  <si>
    <t>731#，733#助学款收入</t>
  </si>
  <si>
    <t>657#助学款收入</t>
  </si>
  <si>
    <t>739#助学款收入</t>
  </si>
  <si>
    <t>本页止累计(2015年06月份)</t>
  </si>
  <si>
    <t>2005-2015年06月份止总累计</t>
  </si>
  <si>
    <t>手牵手收支明细(2015年度07月份)                                                     第1张,共1张</t>
  </si>
  <si>
    <t>15.07.01</t>
  </si>
  <si>
    <t>15.07.08</t>
  </si>
  <si>
    <t>15.07.13</t>
  </si>
  <si>
    <t>15.07.24</t>
  </si>
  <si>
    <t>wz168助学款收入</t>
  </si>
  <si>
    <t>wz135助学款收入</t>
  </si>
  <si>
    <t>759#助学款收入</t>
  </si>
  <si>
    <t>本页止累计(2015年07月份)</t>
  </si>
  <si>
    <t>2005-2015年07月份止总累计</t>
  </si>
  <si>
    <t>手牵手收支明细(2015年度08月份)                                                     第1张,共1张</t>
  </si>
  <si>
    <t>15.08.08</t>
  </si>
  <si>
    <t>15.08.10</t>
  </si>
  <si>
    <t>15.08.13</t>
  </si>
  <si>
    <t>15.08.14</t>
  </si>
  <si>
    <t>15.08.19</t>
  </si>
  <si>
    <t>15.08.19</t>
  </si>
  <si>
    <t>15.08.20</t>
  </si>
  <si>
    <t>15.08.20</t>
  </si>
  <si>
    <t>15.08.21</t>
  </si>
  <si>
    <t>15.08.21</t>
  </si>
  <si>
    <t>15.08.22</t>
  </si>
  <si>
    <t>15.08.22</t>
  </si>
  <si>
    <t>15.08.23</t>
  </si>
  <si>
    <t>15.08.23</t>
  </si>
  <si>
    <t>15.08.24</t>
  </si>
  <si>
    <t>15.08.24</t>
  </si>
  <si>
    <t>15.08.27</t>
  </si>
  <si>
    <t>15.08.27</t>
  </si>
  <si>
    <t>15.08.28</t>
  </si>
  <si>
    <t>15.08.28</t>
  </si>
  <si>
    <t>742#助学款收入</t>
  </si>
  <si>
    <t>740#，745#，766#助学款收入</t>
  </si>
  <si>
    <t>158#，167#，176#助学款收入</t>
  </si>
  <si>
    <t>724#助学款收入（暂定）</t>
  </si>
  <si>
    <t>WZ178，WZ179助学款收入</t>
  </si>
  <si>
    <t>WZ169#助学款收入</t>
  </si>
  <si>
    <t>WZ166#助学款收入</t>
  </si>
  <si>
    <t>256#800#助学款收入</t>
  </si>
  <si>
    <t>WZ157助学款收入</t>
  </si>
  <si>
    <t>WZ168#助学款收入</t>
  </si>
  <si>
    <t>WZ124,WZ125#助学款收入</t>
  </si>
  <si>
    <t>本页止累计(2015年08月份)</t>
  </si>
  <si>
    <t>2005-2015年08月份止总累计</t>
  </si>
  <si>
    <t>手牵手收支明细(2015年度09月份)                                                     第1张,共1张</t>
  </si>
  <si>
    <t>15.09.01</t>
  </si>
  <si>
    <t>15.09.04</t>
  </si>
  <si>
    <t>15.09.06</t>
  </si>
  <si>
    <t>15.09.07</t>
  </si>
  <si>
    <t>15.09.08</t>
  </si>
  <si>
    <t>15.09.09</t>
  </si>
  <si>
    <t>15.09.18</t>
  </si>
  <si>
    <t>15.09.18</t>
  </si>
  <si>
    <t>15.09.19</t>
  </si>
  <si>
    <t>15.09.21</t>
  </si>
  <si>
    <t>WZ071助学款收入</t>
  </si>
  <si>
    <t>贵州罗西助学款支出</t>
  </si>
  <si>
    <t>汇费</t>
  </si>
  <si>
    <t>汇费</t>
  </si>
  <si>
    <t>贵州季阅助学款支出</t>
  </si>
  <si>
    <t>贵州吴思江助学款支出</t>
  </si>
  <si>
    <t>贵州吴春助学款支出</t>
  </si>
  <si>
    <t>贵州乐园小学助学款支出</t>
  </si>
  <si>
    <t>贵州徐厚濮助学款支出</t>
  </si>
  <si>
    <t>贵州王玉珍助学款支出</t>
  </si>
  <si>
    <t>贵州吴伦芬助学款支出</t>
  </si>
  <si>
    <t>贵州汪梦悦助学款支出</t>
  </si>
  <si>
    <t>贵州彭真琴助学款支出</t>
  </si>
  <si>
    <t>贵州何颖艳助学款支出</t>
  </si>
  <si>
    <t>贵州李家文助学款支出</t>
  </si>
  <si>
    <t>贵州李敏助学款支出</t>
  </si>
  <si>
    <t>贵州顾义扬助学款支出</t>
  </si>
  <si>
    <t>贵州蒋海艳助学款支出</t>
  </si>
  <si>
    <t>贵州王世名助学款支出</t>
  </si>
  <si>
    <t>贵州李梅妍助学款支出</t>
  </si>
  <si>
    <t>贵州王虎助学款支出</t>
  </si>
  <si>
    <t>170#788#助学款收入</t>
  </si>
  <si>
    <t>贵州蒋小敏助学款支出</t>
  </si>
  <si>
    <t>贵州朱萍助学款支出</t>
  </si>
  <si>
    <t>贵州杨美银助学款支出</t>
  </si>
  <si>
    <t>贵州陈艳助学款支出</t>
  </si>
  <si>
    <t>贵州乐园小学助学款支出(补加一个）</t>
  </si>
  <si>
    <t>贵州苏献园助学款支出</t>
  </si>
  <si>
    <t>贵州付云峰助学款支出</t>
  </si>
  <si>
    <t>贵州郭加雪助学款支出</t>
  </si>
  <si>
    <t>贵州李荣春助学款支出</t>
  </si>
  <si>
    <t>贵州康丽助学款支出</t>
  </si>
  <si>
    <t>贵州王旭东助学款支出</t>
  </si>
  <si>
    <t>手续费支出</t>
  </si>
  <si>
    <t>WZ022助学款收入</t>
  </si>
  <si>
    <t>利息收入</t>
  </si>
  <si>
    <t>本页止累计(2015年09月份)</t>
  </si>
  <si>
    <t>2005-2015年09月份止总累计</t>
  </si>
  <si>
    <t>手牵手收支明细(2015年度10月份)                                                     第1张,共1张</t>
  </si>
  <si>
    <t>15.10.01</t>
  </si>
  <si>
    <t>15.10.08</t>
  </si>
  <si>
    <t>15.10.26</t>
  </si>
  <si>
    <t>621#助学款收入</t>
  </si>
  <si>
    <t>WZ078助学款收入</t>
  </si>
  <si>
    <t>本页止累计(2015年10月份)</t>
  </si>
  <si>
    <t>2005-2015年10月份止总累计</t>
  </si>
  <si>
    <t>手牵手收支明细(2015年度12月份)                                                     第1张,共1张</t>
  </si>
  <si>
    <t>手牵手收支明细(2015年度11月份)                                                     第1张,共1张</t>
  </si>
  <si>
    <t>15.11.08</t>
  </si>
  <si>
    <t>本页止累计(2015年11月份)</t>
  </si>
  <si>
    <t>2005-2015年11月份止总累计</t>
  </si>
  <si>
    <t>本页止累计(2015年12月份)</t>
  </si>
  <si>
    <t>2005-2015年12月份止总累计</t>
  </si>
  <si>
    <r>
      <t>2</t>
    </r>
    <r>
      <rPr>
        <sz val="12"/>
        <rFont val="宋体"/>
        <family val="0"/>
      </rPr>
      <t>015年邮政卡累计发生额</t>
    </r>
  </si>
  <si>
    <t>15.01.05</t>
  </si>
  <si>
    <t>15.01.05</t>
  </si>
  <si>
    <t>重庆万州助学支出(万州爱心助学)</t>
  </si>
  <si>
    <t>2005-2015年01月份止总累计</t>
  </si>
  <si>
    <t>手牵手收支明细(2015年度02月份)                                                     第1页,共1页</t>
  </si>
  <si>
    <t>15.02.03</t>
  </si>
  <si>
    <t>谭慈圆和谭洋各300元过年费支出</t>
  </si>
  <si>
    <t>手牵手收支明细(2015年度03月份)                                                     第1页,共1页</t>
  </si>
  <si>
    <t>贵州顾云飞助学款支出</t>
  </si>
  <si>
    <t>贵州杨灿助学款支出</t>
  </si>
  <si>
    <t>贵州常恒助学款支出</t>
  </si>
  <si>
    <t>WZ055助学款收入</t>
  </si>
  <si>
    <t>15.03.03</t>
  </si>
  <si>
    <t>15.03.05</t>
  </si>
  <si>
    <t>15.03.16</t>
  </si>
  <si>
    <t>15.03.21</t>
  </si>
  <si>
    <t>手牵手收支明细(2015年度04月份)                                                     第1页,共1页</t>
  </si>
  <si>
    <t>15.04.17</t>
  </si>
  <si>
    <t>手牵手收支明细(2015年度05月份)                                                     第1页,共1页</t>
  </si>
  <si>
    <t>谭慈圆和谭洋各100元六一费支出</t>
  </si>
  <si>
    <t>15.05.28</t>
  </si>
  <si>
    <t>手牵手收支明细(2015年度06月份)                                                     第1页,共1页</t>
  </si>
  <si>
    <t>15.06.12</t>
  </si>
  <si>
    <t>15.06.21</t>
  </si>
  <si>
    <t>15.06.23</t>
  </si>
  <si>
    <t>15.06.25</t>
  </si>
  <si>
    <t>徐正毅捐款</t>
  </si>
  <si>
    <t>754#助学款收入</t>
  </si>
  <si>
    <t>WZ141助学款收入</t>
  </si>
  <si>
    <t>WZ173助学款收入</t>
  </si>
  <si>
    <t>749#助学款收入</t>
  </si>
  <si>
    <t>750#助学款收入</t>
  </si>
  <si>
    <t>手牵手收支明细(2015年度07月份)                                                     第1页,共1页</t>
  </si>
  <si>
    <t>15.07.21</t>
  </si>
  <si>
    <t>15.07.27</t>
  </si>
  <si>
    <t>15.07.28</t>
  </si>
  <si>
    <t>15.07.30</t>
  </si>
  <si>
    <t>758#助学款收入</t>
  </si>
  <si>
    <t>755，764#助学款收入</t>
  </si>
  <si>
    <t>769#助学款收入</t>
  </si>
  <si>
    <t>770#助学款收入</t>
  </si>
  <si>
    <t>手牵手收支明细(2015年度08月份)                                                     第1页,共1页</t>
  </si>
  <si>
    <t>15.08.05</t>
  </si>
  <si>
    <t>15.08.11</t>
  </si>
  <si>
    <t>15.08.14</t>
  </si>
  <si>
    <t>15.08.17</t>
  </si>
  <si>
    <t>15.08.19</t>
  </si>
  <si>
    <t>15.08.23</t>
  </si>
  <si>
    <t>15.08.25</t>
  </si>
  <si>
    <t>15.08.26</t>
  </si>
  <si>
    <t>15.08.28</t>
  </si>
  <si>
    <t>757#助学款收入</t>
  </si>
  <si>
    <t>771#助学款收入</t>
  </si>
  <si>
    <t>WZ164#助学款收入</t>
  </si>
  <si>
    <t>783#助学款收入</t>
  </si>
  <si>
    <t>15.12.08</t>
  </si>
  <si>
    <t>15.12.21</t>
  </si>
  <si>
    <t>利息</t>
  </si>
  <si>
    <t>WZ159#，WZ163#助学款收入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</si>
</sst>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i/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shrinkToFit="1"/>
    </xf>
    <xf numFmtId="0" fontId="4" fillId="0" borderId="16" xfId="0" applyFont="1" applyBorder="1" applyAlignment="1">
      <alignment horizontal="center" shrinkToFit="1"/>
    </xf>
    <xf numFmtId="2" fontId="4" fillId="0" borderId="17" xfId="0" applyNumberFormat="1" applyFont="1" applyBorder="1" applyAlignment="1">
      <alignment horizontal="center" shrinkToFit="1"/>
    </xf>
    <xf numFmtId="2" fontId="4" fillId="0" borderId="18" xfId="0" applyNumberFormat="1" applyFont="1" applyBorder="1" applyAlignment="1">
      <alignment horizontal="center" shrinkToFit="1"/>
    </xf>
    <xf numFmtId="2" fontId="4" fillId="0" borderId="19" xfId="0" applyNumberFormat="1" applyFont="1" applyBorder="1" applyAlignment="1">
      <alignment horizontal="center" shrinkToFit="1"/>
    </xf>
    <xf numFmtId="176" fontId="4" fillId="0" borderId="16" xfId="0" applyNumberFormat="1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20" xfId="0" applyFont="1" applyBorder="1" applyAlignment="1">
      <alignment horizontal="center" shrinkToFit="1"/>
    </xf>
    <xf numFmtId="14" fontId="4" fillId="0" borderId="21" xfId="0" applyNumberFormat="1" applyFont="1" applyBorder="1" applyAlignment="1">
      <alignment horizontal="left" shrinkToFit="1"/>
    </xf>
    <xf numFmtId="0" fontId="4" fillId="0" borderId="21" xfId="0" applyFont="1" applyFill="1" applyBorder="1" applyAlignment="1">
      <alignment shrinkToFit="1"/>
    </xf>
    <xf numFmtId="2" fontId="4" fillId="0" borderId="22" xfId="0" applyNumberFormat="1" applyFont="1" applyBorder="1" applyAlignment="1">
      <alignment horizontal="center" shrinkToFit="1"/>
    </xf>
    <xf numFmtId="2" fontId="4" fillId="0" borderId="23" xfId="0" applyNumberFormat="1" applyFont="1" applyBorder="1" applyAlignment="1">
      <alignment horizontal="center" shrinkToFit="1"/>
    </xf>
    <xf numFmtId="2" fontId="4" fillId="0" borderId="24" xfId="0" applyNumberFormat="1" applyFont="1" applyBorder="1" applyAlignment="1">
      <alignment horizontal="center" shrinkToFit="1"/>
    </xf>
    <xf numFmtId="2" fontId="4" fillId="0" borderId="21" xfId="0" applyNumberFormat="1" applyFont="1" applyBorder="1" applyAlignment="1">
      <alignment horizontal="center" shrinkToFit="1"/>
    </xf>
    <xf numFmtId="14" fontId="4" fillId="0" borderId="16" xfId="0" applyNumberFormat="1" applyFont="1" applyBorder="1" applyAlignment="1">
      <alignment horizontal="left" shrinkToFit="1"/>
    </xf>
    <xf numFmtId="0" fontId="4" fillId="0" borderId="25" xfId="0" applyFont="1" applyFill="1" applyBorder="1" applyAlignment="1">
      <alignment shrinkToFit="1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shrinkToFit="1"/>
    </xf>
    <xf numFmtId="0" fontId="4" fillId="0" borderId="7" xfId="0" applyFont="1" applyBorder="1" applyAlignment="1">
      <alignment horizontal="center" shrinkToFit="1"/>
    </xf>
    <xf numFmtId="2" fontId="4" fillId="0" borderId="3" xfId="0" applyNumberFormat="1" applyFont="1" applyBorder="1" applyAlignment="1">
      <alignment horizontal="center" shrinkToFit="1"/>
    </xf>
    <xf numFmtId="2" fontId="4" fillId="0" borderId="4" xfId="0" applyNumberFormat="1" applyFont="1" applyBorder="1" applyAlignment="1">
      <alignment horizontal="center" shrinkToFit="1"/>
    </xf>
    <xf numFmtId="2" fontId="4" fillId="0" borderId="6" xfId="0" applyNumberFormat="1" applyFont="1" applyBorder="1" applyAlignment="1">
      <alignment horizontal="center" shrinkToFit="1"/>
    </xf>
    <xf numFmtId="2" fontId="4" fillId="0" borderId="7" xfId="0" applyNumberFormat="1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2" fontId="4" fillId="0" borderId="28" xfId="0" applyNumberFormat="1" applyFont="1" applyBorder="1" applyAlignment="1">
      <alignment horizontal="center" shrinkToFit="1"/>
    </xf>
    <xf numFmtId="2" fontId="4" fillId="0" borderId="29" xfId="0" applyNumberFormat="1" applyFont="1" applyBorder="1" applyAlignment="1">
      <alignment horizontal="center" shrinkToFit="1"/>
    </xf>
    <xf numFmtId="2" fontId="4" fillId="0" borderId="27" xfId="0" applyNumberFormat="1" applyFont="1" applyBorder="1" applyAlignment="1">
      <alignment horizontal="center" shrinkToFit="1"/>
    </xf>
    <xf numFmtId="2" fontId="4" fillId="0" borderId="10" xfId="0" applyNumberFormat="1" applyFont="1" applyBorder="1" applyAlignment="1">
      <alignment horizontal="center" shrinkToFit="1"/>
    </xf>
    <xf numFmtId="2" fontId="4" fillId="0" borderId="30" xfId="0" applyNumberFormat="1" applyFont="1" applyBorder="1" applyAlignment="1">
      <alignment horizontal="center" shrinkToFit="1"/>
    </xf>
    <xf numFmtId="2" fontId="4" fillId="0" borderId="14" xfId="0" applyNumberFormat="1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  <xf numFmtId="2" fontId="4" fillId="0" borderId="33" xfId="0" applyNumberFormat="1" applyFont="1" applyBorder="1" applyAlignment="1">
      <alignment horizontal="center" shrinkToFit="1"/>
    </xf>
    <xf numFmtId="2" fontId="4" fillId="0" borderId="34" xfId="0" applyNumberFormat="1" applyFont="1" applyBorder="1" applyAlignment="1">
      <alignment horizontal="center" shrinkToFit="1"/>
    </xf>
    <xf numFmtId="2" fontId="4" fillId="0" borderId="32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shrinkToFit="1"/>
    </xf>
    <xf numFmtId="2" fontId="4" fillId="0" borderId="37" xfId="0" applyNumberFormat="1" applyFont="1" applyBorder="1" applyAlignment="1">
      <alignment horizontal="center" shrinkToFit="1"/>
    </xf>
    <xf numFmtId="2" fontId="4" fillId="0" borderId="38" xfId="0" applyNumberFormat="1" applyFont="1" applyBorder="1" applyAlignment="1">
      <alignment horizontal="center" shrinkToFit="1"/>
    </xf>
    <xf numFmtId="176" fontId="4" fillId="0" borderId="25" xfId="0" applyNumberFormat="1" applyFont="1" applyBorder="1" applyAlignment="1">
      <alignment horizontal="center" shrinkToFit="1"/>
    </xf>
    <xf numFmtId="14" fontId="4" fillId="0" borderId="20" xfId="0" applyNumberFormat="1" applyFont="1" applyBorder="1" applyAlignment="1">
      <alignment horizontal="left" shrinkToFit="1"/>
    </xf>
    <xf numFmtId="2" fontId="4" fillId="0" borderId="39" xfId="0" applyNumberFormat="1" applyFont="1" applyBorder="1" applyAlignment="1">
      <alignment horizontal="center" shrinkToFit="1"/>
    </xf>
    <xf numFmtId="2" fontId="4" fillId="0" borderId="40" xfId="0" applyNumberFormat="1" applyFont="1" applyBorder="1" applyAlignment="1">
      <alignment horizontal="center" shrinkToFit="1"/>
    </xf>
    <xf numFmtId="2" fontId="4" fillId="0" borderId="41" xfId="0" applyNumberFormat="1" applyFont="1" applyBorder="1" applyAlignment="1">
      <alignment horizontal="center" shrinkToFit="1"/>
    </xf>
    <xf numFmtId="14" fontId="4" fillId="0" borderId="15" xfId="0" applyNumberFormat="1" applyFont="1" applyBorder="1" applyAlignment="1">
      <alignment horizontal="left" shrinkToFit="1"/>
    </xf>
    <xf numFmtId="0" fontId="4" fillId="0" borderId="21" xfId="0" applyFont="1" applyBorder="1" applyAlignment="1">
      <alignment shrinkToFit="1"/>
    </xf>
    <xf numFmtId="49" fontId="4" fillId="0" borderId="21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center" shrinkToFit="1"/>
    </xf>
    <xf numFmtId="2" fontId="4" fillId="0" borderId="5" xfId="0" applyNumberFormat="1" applyFont="1" applyBorder="1" applyAlignment="1">
      <alignment horizontal="center" shrinkToFit="1"/>
    </xf>
    <xf numFmtId="2" fontId="4" fillId="0" borderId="42" xfId="0" applyNumberFormat="1" applyFont="1" applyBorder="1" applyAlignment="1">
      <alignment horizontal="center" shrinkToFit="1"/>
    </xf>
    <xf numFmtId="2" fontId="4" fillId="0" borderId="11" xfId="0" applyNumberFormat="1" applyFont="1" applyBorder="1" applyAlignment="1">
      <alignment horizontal="center" shrinkToFit="1"/>
    </xf>
    <xf numFmtId="2" fontId="4" fillId="0" borderId="13" xfId="0" applyNumberFormat="1" applyFont="1" applyBorder="1" applyAlignment="1">
      <alignment horizontal="center" shrinkToFit="1"/>
    </xf>
    <xf numFmtId="2" fontId="4" fillId="0" borderId="43" xfId="0" applyNumberFormat="1" applyFont="1" applyBorder="1" applyAlignment="1">
      <alignment horizontal="center" shrinkToFit="1"/>
    </xf>
    <xf numFmtId="2" fontId="4" fillId="0" borderId="44" xfId="0" applyNumberFormat="1" applyFont="1" applyBorder="1" applyAlignment="1">
      <alignment horizontal="center" shrinkToFit="1"/>
    </xf>
    <xf numFmtId="2" fontId="4" fillId="0" borderId="45" xfId="0" applyNumberFormat="1" applyFont="1" applyBorder="1" applyAlignment="1">
      <alignment horizontal="center" shrinkToFit="1"/>
    </xf>
    <xf numFmtId="0" fontId="4" fillId="0" borderId="26" xfId="0" applyFont="1" applyFill="1" applyBorder="1" applyAlignment="1">
      <alignment shrinkToFit="1"/>
    </xf>
    <xf numFmtId="2" fontId="4" fillId="0" borderId="35" xfId="0" applyNumberFormat="1" applyFont="1" applyBorder="1" applyAlignment="1">
      <alignment horizontal="center" shrinkToFit="1"/>
    </xf>
    <xf numFmtId="2" fontId="4" fillId="0" borderId="36" xfId="0" applyNumberFormat="1" applyFont="1" applyBorder="1" applyAlignment="1">
      <alignment horizontal="center" shrinkToFit="1"/>
    </xf>
    <xf numFmtId="2" fontId="4" fillId="0" borderId="46" xfId="0" applyNumberFormat="1" applyFont="1" applyBorder="1" applyAlignment="1">
      <alignment horizont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4" fillId="0" borderId="25" xfId="0" applyFont="1" applyBorder="1" applyAlignment="1">
      <alignment shrinkToFit="1"/>
    </xf>
    <xf numFmtId="2" fontId="4" fillId="0" borderId="2" xfId="0" applyNumberFormat="1" applyFont="1" applyBorder="1" applyAlignment="1">
      <alignment horizontal="center" shrinkToFit="1"/>
    </xf>
    <xf numFmtId="2" fontId="4" fillId="0" borderId="26" xfId="0" applyNumberFormat="1" applyFont="1" applyBorder="1" applyAlignment="1">
      <alignment horizontal="center" shrinkToFit="1"/>
    </xf>
    <xf numFmtId="2" fontId="4" fillId="0" borderId="18" xfId="0" applyNumberFormat="1" applyFont="1" applyFill="1" applyBorder="1" applyAlignment="1">
      <alignment horizontal="center" shrinkToFit="1"/>
    </xf>
    <xf numFmtId="2" fontId="4" fillId="0" borderId="25" xfId="0" applyNumberFormat="1" applyFont="1" applyBorder="1" applyAlignment="1">
      <alignment horizontal="center" shrinkToFit="1"/>
    </xf>
    <xf numFmtId="2" fontId="4" fillId="0" borderId="23" xfId="0" applyNumberFormat="1" applyFont="1" applyFill="1" applyBorder="1" applyAlignment="1">
      <alignment horizontal="center" shrinkToFit="1"/>
    </xf>
    <xf numFmtId="2" fontId="4" fillId="0" borderId="47" xfId="0" applyNumberFormat="1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176" fontId="4" fillId="0" borderId="2" xfId="0" applyNumberFormat="1" applyFont="1" applyBorder="1" applyAlignment="1">
      <alignment horizontal="center" shrinkToFit="1"/>
    </xf>
    <xf numFmtId="49" fontId="4" fillId="0" borderId="21" xfId="0" applyNumberFormat="1" applyFont="1" applyBorder="1" applyAlignment="1">
      <alignment horizontal="left" vertical="center" shrinkToFit="1"/>
    </xf>
    <xf numFmtId="0" fontId="4" fillId="0" borderId="26" xfId="0" applyFont="1" applyBorder="1" applyAlignment="1">
      <alignment shrinkToFit="1"/>
    </xf>
    <xf numFmtId="0" fontId="4" fillId="0" borderId="48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49" xfId="0" applyFont="1" applyBorder="1" applyAlignment="1">
      <alignment horizontal="center" shrinkToFit="1"/>
    </xf>
    <xf numFmtId="2" fontId="4" fillId="0" borderId="9" xfId="0" applyNumberFormat="1" applyFont="1" applyBorder="1" applyAlignment="1">
      <alignment horizontal="center" shrinkToFit="1"/>
    </xf>
    <xf numFmtId="2" fontId="4" fillId="0" borderId="39" xfId="0" applyNumberFormat="1" applyFont="1" applyFill="1" applyBorder="1" applyAlignment="1">
      <alignment horizontal="center" shrinkToFit="1"/>
    </xf>
    <xf numFmtId="2" fontId="4" fillId="0" borderId="40" xfId="0" applyNumberFormat="1" applyFont="1" applyFill="1" applyBorder="1" applyAlignment="1">
      <alignment horizontal="center" shrinkToFit="1"/>
    </xf>
    <xf numFmtId="2" fontId="4" fillId="0" borderId="22" xfId="0" applyNumberFormat="1" applyFont="1" applyFill="1" applyBorder="1" applyAlignment="1">
      <alignment horizontal="center" shrinkToFit="1"/>
    </xf>
    <xf numFmtId="2" fontId="4" fillId="0" borderId="41" xfId="0" applyNumberFormat="1" applyFont="1" applyFill="1" applyBorder="1" applyAlignment="1">
      <alignment horizontal="center" shrinkToFit="1"/>
    </xf>
    <xf numFmtId="2" fontId="4" fillId="0" borderId="12" xfId="0" applyNumberFormat="1" applyFont="1" applyBorder="1" applyAlignment="1">
      <alignment horizontal="center" shrinkToFit="1"/>
    </xf>
    <xf numFmtId="2" fontId="4" fillId="0" borderId="31" xfId="0" applyNumberFormat="1" applyFont="1" applyBorder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14" fontId="4" fillId="0" borderId="21" xfId="0" applyNumberFormat="1" applyFont="1" applyBorder="1" applyAlignment="1">
      <alignment horizontal="left" vertical="center" shrinkToFit="1"/>
    </xf>
    <xf numFmtId="2" fontId="4" fillId="0" borderId="22" xfId="0" applyNumberFormat="1" applyFont="1" applyBorder="1" applyAlignment="1">
      <alignment horizontal="center" vertical="center" shrinkToFit="1"/>
    </xf>
    <xf numFmtId="2" fontId="4" fillId="0" borderId="23" xfId="0" applyNumberFormat="1" applyFont="1" applyBorder="1" applyAlignment="1">
      <alignment horizontal="center" vertical="center" shrinkToFit="1"/>
    </xf>
    <xf numFmtId="2" fontId="4" fillId="0" borderId="24" xfId="0" applyNumberFormat="1" applyFont="1" applyBorder="1" applyAlignment="1">
      <alignment horizontal="center" vertical="center" shrinkToFit="1"/>
    </xf>
    <xf numFmtId="2" fontId="4" fillId="0" borderId="2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2" fontId="4" fillId="0" borderId="17" xfId="0" applyNumberFormat="1" applyFont="1" applyFill="1" applyBorder="1" applyAlignment="1">
      <alignment horizontal="center" shrinkToFit="1"/>
    </xf>
    <xf numFmtId="2" fontId="4" fillId="0" borderId="23" xfId="0" applyNumberFormat="1" applyFont="1" applyBorder="1" applyAlignment="1">
      <alignment horizontal="left" shrinkToFit="1"/>
    </xf>
    <xf numFmtId="2" fontId="4" fillId="0" borderId="39" xfId="0" applyNumberFormat="1" applyFont="1" applyFill="1" applyBorder="1" applyAlignment="1">
      <alignment horizontal="center" vertical="center" shrinkToFit="1"/>
    </xf>
    <xf numFmtId="2" fontId="4" fillId="0" borderId="23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shrinkToFit="1"/>
    </xf>
    <xf numFmtId="0" fontId="4" fillId="0" borderId="41" xfId="0" applyFont="1" applyFill="1" applyBorder="1" applyAlignment="1">
      <alignment shrinkToFit="1"/>
    </xf>
    <xf numFmtId="2" fontId="4" fillId="0" borderId="37" xfId="0" applyNumberFormat="1" applyFont="1" applyFill="1" applyBorder="1" applyAlignment="1">
      <alignment horizontal="center" shrinkToFit="1"/>
    </xf>
    <xf numFmtId="176" fontId="0" fillId="0" borderId="0" xfId="0" applyNumberFormat="1" applyFont="1" applyAlignment="1">
      <alignment shrinkToFit="1"/>
    </xf>
    <xf numFmtId="0" fontId="0" fillId="0" borderId="0" xfId="0" applyFont="1" applyAlignment="1">
      <alignment horizontal="center"/>
    </xf>
    <xf numFmtId="0" fontId="4" fillId="0" borderId="42" xfId="0" applyFont="1" applyBorder="1" applyAlignment="1">
      <alignment horizontal="center" shrinkToFit="1"/>
    </xf>
    <xf numFmtId="2" fontId="4" fillId="0" borderId="50" xfId="0" applyNumberFormat="1" applyFont="1" applyBorder="1" applyAlignment="1">
      <alignment horizontal="center" shrinkToFit="1"/>
    </xf>
    <xf numFmtId="2" fontId="4" fillId="0" borderId="51" xfId="0" applyNumberFormat="1" applyFont="1" applyBorder="1" applyAlignment="1">
      <alignment horizontal="center" shrinkToFit="1"/>
    </xf>
    <xf numFmtId="2" fontId="4" fillId="0" borderId="52" xfId="0" applyNumberFormat="1" applyFont="1" applyBorder="1" applyAlignment="1">
      <alignment horizontal="center" shrinkToFit="1"/>
    </xf>
    <xf numFmtId="0" fontId="0" fillId="0" borderId="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3" xfId="0" applyFont="1" applyBorder="1" applyAlignment="1">
      <alignment horizontal="left"/>
    </xf>
    <xf numFmtId="2" fontId="4" fillId="0" borderId="3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/>
    </xf>
    <xf numFmtId="2" fontId="4" fillId="0" borderId="57" xfId="0" applyNumberFormat="1" applyFont="1" applyBorder="1" applyAlignment="1">
      <alignment horizontal="center"/>
    </xf>
    <xf numFmtId="2" fontId="4" fillId="0" borderId="58" xfId="0" applyNumberFormat="1" applyFont="1" applyBorder="1" applyAlignment="1">
      <alignment horizontal="center"/>
    </xf>
    <xf numFmtId="2" fontId="4" fillId="0" borderId="59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2" fontId="4" fillId="0" borderId="47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5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2" fontId="4" fillId="0" borderId="39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6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63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6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4" fillId="0" borderId="6" xfId="0" applyNumberFormat="1" applyFont="1" applyFill="1" applyBorder="1" applyAlignment="1">
      <alignment horizontal="center"/>
    </xf>
    <xf numFmtId="176" fontId="4" fillId="0" borderId="5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/>
    </xf>
    <xf numFmtId="176" fontId="4" fillId="0" borderId="62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center"/>
    </xf>
    <xf numFmtId="2" fontId="5" fillId="2" borderId="44" xfId="0" applyNumberFormat="1" applyFont="1" applyFill="1" applyBorder="1" applyAlignment="1">
      <alignment horizontal="center" vertical="center"/>
    </xf>
    <xf numFmtId="2" fontId="5" fillId="2" borderId="46" xfId="0" applyNumberFormat="1" applyFont="1" applyFill="1" applyBorder="1" applyAlignment="1">
      <alignment horizontal="center" vertical="center"/>
    </xf>
    <xf numFmtId="2" fontId="5" fillId="2" borderId="45" xfId="0" applyNumberFormat="1" applyFont="1" applyFill="1" applyBorder="1" applyAlignment="1">
      <alignment horizontal="center" vertical="center"/>
    </xf>
    <xf numFmtId="176" fontId="5" fillId="2" borderId="6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9" xfId="0" applyFont="1" applyBorder="1" applyAlignment="1">
      <alignment shrinkToFit="1"/>
    </xf>
    <xf numFmtId="49" fontId="4" fillId="0" borderId="9" xfId="0" applyNumberFormat="1" applyFont="1" applyBorder="1" applyAlignment="1">
      <alignment horizontal="left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49" fontId="4" fillId="0" borderId="26" xfId="0" applyNumberFormat="1" applyFont="1" applyBorder="1" applyAlignment="1">
      <alignment horizontal="left" vertical="center"/>
    </xf>
    <xf numFmtId="0" fontId="4" fillId="0" borderId="21" xfId="0" applyFont="1" applyFill="1" applyBorder="1" applyAlignment="1">
      <alignment vertical="center" wrapText="1" shrinkToFit="1"/>
    </xf>
    <xf numFmtId="0" fontId="4" fillId="0" borderId="16" xfId="0" applyFont="1" applyBorder="1" applyAlignment="1">
      <alignment horizontal="left" shrinkToFit="1"/>
    </xf>
    <xf numFmtId="14" fontId="4" fillId="0" borderId="20" xfId="0" applyNumberFormat="1" applyFont="1" applyBorder="1" applyAlignment="1">
      <alignment horizontal="left" vertical="center" shrinkToFit="1"/>
    </xf>
    <xf numFmtId="49" fontId="4" fillId="3" borderId="21" xfId="0" applyNumberFormat="1" applyFont="1" applyFill="1" applyBorder="1" applyAlignment="1">
      <alignment horizontal="left" vertical="center"/>
    </xf>
    <xf numFmtId="14" fontId="4" fillId="0" borderId="62" xfId="0" applyNumberFormat="1" applyFont="1" applyBorder="1" applyAlignment="1">
      <alignment horizontal="left" shrinkToFit="1"/>
    </xf>
    <xf numFmtId="14" fontId="4" fillId="0" borderId="9" xfId="0" applyNumberFormat="1" applyFont="1" applyBorder="1" applyAlignment="1">
      <alignment horizontal="left" shrinkToFit="1"/>
    </xf>
    <xf numFmtId="0" fontId="4" fillId="0" borderId="2" xfId="0" applyFont="1" applyFill="1" applyBorder="1" applyAlignment="1">
      <alignment horizontal="center" shrinkToFi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49" fontId="4" fillId="3" borderId="21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shrinkToFit="1"/>
    </xf>
    <xf numFmtId="0" fontId="4" fillId="0" borderId="66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65" xfId="0" applyFont="1" applyFill="1" applyBorder="1" applyAlignment="1">
      <alignment shrinkToFit="1"/>
    </xf>
    <xf numFmtId="2" fontId="4" fillId="0" borderId="10" xfId="0" applyNumberFormat="1" applyFont="1" applyFill="1" applyBorder="1" applyAlignment="1">
      <alignment horizontal="center" shrinkToFit="1"/>
    </xf>
    <xf numFmtId="2" fontId="4" fillId="0" borderId="11" xfId="0" applyNumberFormat="1" applyFont="1" applyFill="1" applyBorder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13</xdr:col>
      <xdr:colOff>657225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9167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88657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88657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248775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A&#25163;&#29301;&#25163;&#36130;&#21153;&#3245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邮电卡"/>
      <sheetName val="农行卡"/>
      <sheetName val="二卡汇总"/>
    </sheetNames>
    <sheetDataSet>
      <sheetData sheetId="0">
        <row r="15">
          <cell r="D15">
            <v>0</v>
          </cell>
          <cell r="E15">
            <v>2205.7</v>
          </cell>
          <cell r="F15">
            <v>0</v>
          </cell>
          <cell r="G15">
            <v>0</v>
          </cell>
          <cell r="H15">
            <v>0</v>
          </cell>
          <cell r="I15">
            <v>628</v>
          </cell>
        </row>
        <row r="103">
          <cell r="D103">
            <v>75821</v>
          </cell>
          <cell r="E103">
            <v>17450.5</v>
          </cell>
          <cell r="F103">
            <v>108.59</v>
          </cell>
          <cell r="G103">
            <v>36.760000000000005</v>
          </cell>
          <cell r="H103">
            <v>45218</v>
          </cell>
          <cell r="I103">
            <v>5175.7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workbookViewId="0" topLeftCell="A205">
      <selection activeCell="D222" sqref="D222"/>
    </sheetView>
  </sheetViews>
  <sheetFormatPr defaultColWidth="9.00390625" defaultRowHeight="14.25"/>
  <cols>
    <col min="1" max="1" width="2.875" style="55" customWidth="1"/>
    <col min="2" max="2" width="8.375" style="25" customWidth="1"/>
    <col min="3" max="3" width="28.625" style="25" customWidth="1"/>
    <col min="4" max="4" width="9.125" style="55" customWidth="1"/>
    <col min="5" max="7" width="8.625" style="55" customWidth="1"/>
    <col min="8" max="9" width="6.875" style="55" customWidth="1"/>
    <col min="10" max="10" width="9.375" style="55" bestFit="1" customWidth="1"/>
    <col min="11" max="12" width="9.375" style="55" customWidth="1"/>
    <col min="13" max="13" width="9.00390625" style="55" customWidth="1"/>
    <col min="14" max="14" width="8.625" style="55" customWidth="1"/>
    <col min="15" max="16384" width="9.00390625" style="25" customWidth="1"/>
  </cols>
  <sheetData>
    <row r="1" spans="1:14" s="2" customFormat="1" ht="18.75">
      <c r="A1" s="1" t="s">
        <v>383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9.5" thickBot="1">
      <c r="A2" s="1" t="s">
        <v>172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0" customFormat="1" ht="15.75" customHeight="1">
      <c r="A3" s="3"/>
      <c r="B3" s="4" t="s">
        <v>173</v>
      </c>
      <c r="C3" s="4" t="s">
        <v>174</v>
      </c>
      <c r="D3" s="5" t="s">
        <v>175</v>
      </c>
      <c r="E3" s="6"/>
      <c r="F3" s="6"/>
      <c r="G3" s="6"/>
      <c r="H3" s="6"/>
      <c r="I3" s="7"/>
      <c r="J3" s="5" t="s">
        <v>176</v>
      </c>
      <c r="K3" s="6"/>
      <c r="L3" s="6"/>
      <c r="M3" s="8"/>
      <c r="N3" s="9" t="s">
        <v>177</v>
      </c>
    </row>
    <row r="4" spans="1:14" s="10" customFormat="1" ht="15" thickBot="1">
      <c r="A4" s="11"/>
      <c r="B4" s="12"/>
      <c r="C4" s="12"/>
      <c r="D4" s="13" t="s">
        <v>178</v>
      </c>
      <c r="E4" s="14" t="s">
        <v>179</v>
      </c>
      <c r="F4" s="14" t="s">
        <v>180</v>
      </c>
      <c r="G4" s="14" t="s">
        <v>181</v>
      </c>
      <c r="H4" s="14" t="s">
        <v>182</v>
      </c>
      <c r="I4" s="15" t="s">
        <v>183</v>
      </c>
      <c r="J4" s="13" t="s">
        <v>184</v>
      </c>
      <c r="K4" s="14" t="s">
        <v>185</v>
      </c>
      <c r="L4" s="14" t="s">
        <v>186</v>
      </c>
      <c r="M4" s="16" t="s">
        <v>187</v>
      </c>
      <c r="N4" s="17"/>
    </row>
    <row r="5" spans="1:14" ht="14.25" customHeight="1">
      <c r="A5" s="18"/>
      <c r="B5" s="19"/>
      <c r="C5" s="20" t="s">
        <v>188</v>
      </c>
      <c r="D5" s="21"/>
      <c r="E5" s="22"/>
      <c r="F5" s="22"/>
      <c r="G5" s="22"/>
      <c r="H5" s="22"/>
      <c r="I5" s="23"/>
      <c r="J5" s="21"/>
      <c r="K5" s="22"/>
      <c r="L5" s="22"/>
      <c r="M5" s="23"/>
      <c r="N5" s="24">
        <v>68240.69</v>
      </c>
    </row>
    <row r="6" spans="1:14" ht="14.25" customHeight="1" thickBot="1">
      <c r="A6" s="26">
        <v>1</v>
      </c>
      <c r="B6" s="27" t="s">
        <v>384</v>
      </c>
      <c r="C6" s="28" t="s">
        <v>190</v>
      </c>
      <c r="D6" s="29"/>
      <c r="E6" s="30"/>
      <c r="F6" s="30"/>
      <c r="G6" s="30"/>
      <c r="H6" s="30"/>
      <c r="I6" s="31"/>
      <c r="J6" s="29"/>
      <c r="K6" s="30"/>
      <c r="L6" s="30"/>
      <c r="M6" s="31">
        <v>2</v>
      </c>
      <c r="N6" s="32">
        <f>N5+D6+E6+H6+I6-J6-M6</f>
        <v>68238.69</v>
      </c>
    </row>
    <row r="7" spans="1:14" ht="14.25" customHeight="1">
      <c r="A7" s="35"/>
      <c r="B7" s="36"/>
      <c r="C7" s="37" t="s">
        <v>191</v>
      </c>
      <c r="D7" s="38">
        <f>SUM(D6:D6)</f>
        <v>0</v>
      </c>
      <c r="E7" s="39">
        <f>SUM(E6:E6)</f>
        <v>0</v>
      </c>
      <c r="F7" s="39">
        <f>SUM(F6:F6)</f>
        <v>0</v>
      </c>
      <c r="G7" s="39">
        <f>SUM(G6:G6)</f>
        <v>0</v>
      </c>
      <c r="H7" s="39">
        <f>SUM(H6:H6)</f>
        <v>0</v>
      </c>
      <c r="I7" s="40">
        <f>SUM(I6:I6)</f>
        <v>0</v>
      </c>
      <c r="J7" s="38">
        <f>SUM(J6:J6)</f>
        <v>0</v>
      </c>
      <c r="K7" s="39">
        <f>SUM(K6:K6)</f>
        <v>0</v>
      </c>
      <c r="L7" s="39">
        <f>SUM(L6:L6)</f>
        <v>0</v>
      </c>
      <c r="M7" s="40">
        <f>SUM(M6:M6)</f>
        <v>2</v>
      </c>
      <c r="N7" s="41">
        <f>N5+D7+E7+H7+I7-J7-M7</f>
        <v>68238.69</v>
      </c>
    </row>
    <row r="8" spans="1:14" ht="14.25" customHeight="1" thickBot="1">
      <c r="A8" s="42"/>
      <c r="B8" s="42"/>
      <c r="C8" s="43" t="s">
        <v>392</v>
      </c>
      <c r="D8" s="44">
        <f aca="true" t="shared" si="0" ref="D8:M8">D7</f>
        <v>0</v>
      </c>
      <c r="E8" s="45">
        <f t="shared" si="0"/>
        <v>0</v>
      </c>
      <c r="F8" s="45">
        <f>F7</f>
        <v>0</v>
      </c>
      <c r="G8" s="45">
        <f>G7</f>
        <v>0</v>
      </c>
      <c r="H8" s="45">
        <f>H7</f>
        <v>0</v>
      </c>
      <c r="I8" s="46">
        <f t="shared" si="0"/>
        <v>0</v>
      </c>
      <c r="J8" s="47">
        <f t="shared" si="0"/>
        <v>0</v>
      </c>
      <c r="K8" s="48">
        <f>K7</f>
        <v>0</v>
      </c>
      <c r="L8" s="48">
        <f>L7</f>
        <v>0</v>
      </c>
      <c r="M8" s="49">
        <f t="shared" si="0"/>
        <v>2</v>
      </c>
      <c r="N8" s="46">
        <f>N7</f>
        <v>68238.69</v>
      </c>
    </row>
    <row r="9" spans="1:14" ht="14.25" customHeight="1" thickBot="1">
      <c r="A9" s="50"/>
      <c r="B9" s="50"/>
      <c r="C9" s="51" t="s">
        <v>385</v>
      </c>
      <c r="D9" s="52">
        <f>866921+D8</f>
        <v>866921</v>
      </c>
      <c r="E9" s="53">
        <f>56072+E8</f>
        <v>56072</v>
      </c>
      <c r="F9" s="53">
        <f>3000+F8</f>
        <v>3000</v>
      </c>
      <c r="G9" s="53">
        <f>3900+G8</f>
        <v>3900</v>
      </c>
      <c r="H9" s="53">
        <f>2197.59+H8</f>
        <v>2197.59</v>
      </c>
      <c r="I9" s="54">
        <f>1100.46+I8</f>
        <v>1100.46</v>
      </c>
      <c r="J9" s="53">
        <f>827938+J8</f>
        <v>827938</v>
      </c>
      <c r="K9" s="53">
        <f>6000+K8</f>
        <v>6000</v>
      </c>
      <c r="L9" s="53">
        <f>4068.2+L8</f>
        <v>4068.2</v>
      </c>
      <c r="M9" s="53">
        <f>26944.16+M8</f>
        <v>26946.16</v>
      </c>
      <c r="N9" s="54">
        <f>D9+E9+F9+G9+H9+I9-J9-K9-L9-M9</f>
        <v>68238.68999999993</v>
      </c>
    </row>
    <row r="11" spans="1:14" s="2" customFormat="1" ht="18.75">
      <c r="A11" s="1" t="s">
        <v>386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19.5" thickBot="1">
      <c r="A12" s="1" t="s">
        <v>172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0" customFormat="1" ht="15.75" customHeight="1">
      <c r="A13" s="3"/>
      <c r="B13" s="4" t="s">
        <v>173</v>
      </c>
      <c r="C13" s="4" t="s">
        <v>174</v>
      </c>
      <c r="D13" s="5" t="s">
        <v>175</v>
      </c>
      <c r="E13" s="6"/>
      <c r="F13" s="6"/>
      <c r="G13" s="6"/>
      <c r="H13" s="6"/>
      <c r="I13" s="7"/>
      <c r="J13" s="56" t="s">
        <v>176</v>
      </c>
      <c r="K13" s="57"/>
      <c r="L13" s="57"/>
      <c r="M13" s="58"/>
      <c r="N13" s="9" t="s">
        <v>177</v>
      </c>
    </row>
    <row r="14" spans="1:14" s="10" customFormat="1" ht="15" thickBot="1">
      <c r="A14" s="11"/>
      <c r="B14" s="12"/>
      <c r="C14" s="59"/>
      <c r="D14" s="13" t="s">
        <v>178</v>
      </c>
      <c r="E14" s="14" t="s">
        <v>179</v>
      </c>
      <c r="F14" s="14" t="s">
        <v>180</v>
      </c>
      <c r="G14" s="14" t="s">
        <v>181</v>
      </c>
      <c r="H14" s="14" t="s">
        <v>182</v>
      </c>
      <c r="I14" s="15" t="s">
        <v>183</v>
      </c>
      <c r="J14" s="60" t="s">
        <v>184</v>
      </c>
      <c r="K14" s="61" t="s">
        <v>185</v>
      </c>
      <c r="L14" s="61" t="s">
        <v>186</v>
      </c>
      <c r="M14" s="62" t="s">
        <v>187</v>
      </c>
      <c r="N14" s="17"/>
    </row>
    <row r="15" spans="1:14" ht="14.25" customHeight="1">
      <c r="A15" s="18"/>
      <c r="B15" s="63"/>
      <c r="C15" s="35" t="s">
        <v>192</v>
      </c>
      <c r="D15" s="64"/>
      <c r="E15" s="22"/>
      <c r="F15" s="22"/>
      <c r="G15" s="22"/>
      <c r="H15" s="22"/>
      <c r="I15" s="65"/>
      <c r="J15" s="38"/>
      <c r="K15" s="39"/>
      <c r="L15" s="39"/>
      <c r="M15" s="40"/>
      <c r="N15" s="66">
        <f>N9</f>
        <v>68238.68999999993</v>
      </c>
    </row>
    <row r="16" spans="1:14" ht="14.25" customHeight="1">
      <c r="A16" s="26">
        <v>1</v>
      </c>
      <c r="B16" s="67" t="s">
        <v>387</v>
      </c>
      <c r="C16" s="28" t="s">
        <v>190</v>
      </c>
      <c r="D16" s="68"/>
      <c r="E16" s="30"/>
      <c r="F16" s="30"/>
      <c r="G16" s="30"/>
      <c r="H16" s="30"/>
      <c r="I16" s="69"/>
      <c r="J16" s="29"/>
      <c r="K16" s="30"/>
      <c r="L16" s="30"/>
      <c r="M16" s="31">
        <v>2</v>
      </c>
      <c r="N16" s="70">
        <f>N15+D16+E16+H16+I16-J16-M16</f>
        <v>68236.68999999993</v>
      </c>
    </row>
    <row r="17" spans="1:14" ht="14.25" customHeight="1">
      <c r="A17" s="18">
        <f>A16+1</f>
        <v>2</v>
      </c>
      <c r="B17" s="71" t="s">
        <v>389</v>
      </c>
      <c r="C17" s="72" t="s">
        <v>388</v>
      </c>
      <c r="D17" s="64"/>
      <c r="E17" s="22"/>
      <c r="F17" s="22"/>
      <c r="G17" s="22"/>
      <c r="H17" s="22"/>
      <c r="I17" s="65"/>
      <c r="J17" s="29">
        <v>6400</v>
      </c>
      <c r="K17" s="30"/>
      <c r="L17" s="30"/>
      <c r="M17" s="31"/>
      <c r="N17" s="70">
        <f>N16+D17+E17+H17+I17-J17-M17</f>
        <v>61836.68999999993</v>
      </c>
    </row>
    <row r="18" spans="1:14" ht="14.25" customHeight="1" thickBot="1">
      <c r="A18" s="18">
        <f>A17+1</f>
        <v>3</v>
      </c>
      <c r="B18" s="71" t="s">
        <v>389</v>
      </c>
      <c r="C18" s="217" t="s">
        <v>391</v>
      </c>
      <c r="D18" s="64"/>
      <c r="E18" s="22"/>
      <c r="F18" s="22"/>
      <c r="G18" s="22"/>
      <c r="H18" s="22"/>
      <c r="I18" s="65"/>
      <c r="J18" s="29"/>
      <c r="K18" s="30"/>
      <c r="L18" s="30"/>
      <c r="M18" s="31">
        <v>10</v>
      </c>
      <c r="N18" s="70">
        <f>N17+D18+E18+H18+I18-J18-M18</f>
        <v>61826.68999999993</v>
      </c>
    </row>
    <row r="19" spans="1:14" ht="14.25" customHeight="1">
      <c r="A19" s="35"/>
      <c r="B19" s="36"/>
      <c r="C19" s="75" t="s">
        <v>191</v>
      </c>
      <c r="D19" s="38">
        <f>SUM(D16:D18)</f>
        <v>0</v>
      </c>
      <c r="E19" s="39">
        <f>SUM(E16:E18)</f>
        <v>0</v>
      </c>
      <c r="F19" s="39">
        <f>SUM(F16:F18)</f>
        <v>0</v>
      </c>
      <c r="G19" s="39">
        <f>SUM(G16:G18)</f>
        <v>0</v>
      </c>
      <c r="H19" s="39">
        <f>SUM(H16:H18)</f>
        <v>0</v>
      </c>
      <c r="I19" s="76">
        <f>SUM(I16:I18)</f>
        <v>0</v>
      </c>
      <c r="J19" s="38">
        <f>SUM(J16:J18)</f>
        <v>6400</v>
      </c>
      <c r="K19" s="39">
        <f>SUM(K16:K18)</f>
        <v>0</v>
      </c>
      <c r="L19" s="39">
        <f>SUM(L16:L18)</f>
        <v>0</v>
      </c>
      <c r="M19" s="40">
        <f>SUM(M16:M18)</f>
        <v>12</v>
      </c>
      <c r="N19" s="41">
        <f>N15+D19+E19+H19+I19-J19-M19</f>
        <v>61826.68999999993</v>
      </c>
    </row>
    <row r="20" spans="1:14" ht="14.25" customHeight="1" thickBot="1">
      <c r="A20" s="42"/>
      <c r="B20" s="42"/>
      <c r="C20" s="43" t="s">
        <v>393</v>
      </c>
      <c r="D20" s="44">
        <f aca="true" t="shared" si="1" ref="D20:N20">D19</f>
        <v>0</v>
      </c>
      <c r="E20" s="45">
        <f t="shared" si="1"/>
        <v>0</v>
      </c>
      <c r="F20" s="45">
        <f>F19</f>
        <v>0</v>
      </c>
      <c r="G20" s="45">
        <f>G19</f>
        <v>0</v>
      </c>
      <c r="H20" s="45">
        <f t="shared" si="1"/>
        <v>0</v>
      </c>
      <c r="I20" s="77">
        <f t="shared" si="1"/>
        <v>0</v>
      </c>
      <c r="J20" s="47">
        <f t="shared" si="1"/>
        <v>6400</v>
      </c>
      <c r="K20" s="78">
        <f>K19</f>
        <v>0</v>
      </c>
      <c r="L20" s="78">
        <f>L19</f>
        <v>0</v>
      </c>
      <c r="M20" s="79">
        <f t="shared" si="1"/>
        <v>12</v>
      </c>
      <c r="N20" s="46">
        <f t="shared" si="1"/>
        <v>61826.68999999993</v>
      </c>
    </row>
    <row r="21" spans="1:14" ht="14.25" customHeight="1" thickBot="1">
      <c r="A21" s="50"/>
      <c r="B21" s="50"/>
      <c r="C21" s="51" t="s">
        <v>394</v>
      </c>
      <c r="D21" s="52">
        <f>D9+D20</f>
        <v>866921</v>
      </c>
      <c r="E21" s="53">
        <f>E20+E9</f>
        <v>56072</v>
      </c>
      <c r="F21" s="53">
        <f>F20+F9</f>
        <v>3000</v>
      </c>
      <c r="G21" s="53">
        <f>G20+G9</f>
        <v>3900</v>
      </c>
      <c r="H21" s="53">
        <f>H20+H9</f>
        <v>2197.59</v>
      </c>
      <c r="I21" s="80">
        <f>I20+I9</f>
        <v>1100.46</v>
      </c>
      <c r="J21" s="52">
        <f>J20+J9</f>
        <v>834338</v>
      </c>
      <c r="K21" s="81">
        <f>K20+K9</f>
        <v>6000</v>
      </c>
      <c r="L21" s="81">
        <f>L20+L9</f>
        <v>4068.2</v>
      </c>
      <c r="M21" s="82">
        <f>M20+M9</f>
        <v>26958.16</v>
      </c>
      <c r="N21" s="54">
        <f>D21+E21+F21+G21+H21+I21-J21-K21-L21-M21</f>
        <v>61826.68999999993</v>
      </c>
    </row>
    <row r="23" spans="1:14" s="2" customFormat="1" ht="18.75">
      <c r="A23" s="1" t="s">
        <v>395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2" customFormat="1" ht="19.5" thickBot="1">
      <c r="A24" s="1" t="s">
        <v>172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0" customFormat="1" ht="15.75" customHeight="1">
      <c r="A25" s="3"/>
      <c r="B25" s="4" t="s">
        <v>202</v>
      </c>
      <c r="C25" s="4" t="s">
        <v>203</v>
      </c>
      <c r="D25" s="5" t="s">
        <v>204</v>
      </c>
      <c r="E25" s="6"/>
      <c r="F25" s="6"/>
      <c r="G25" s="6"/>
      <c r="H25" s="6"/>
      <c r="I25" s="7"/>
      <c r="J25" s="5" t="s">
        <v>205</v>
      </c>
      <c r="K25" s="6"/>
      <c r="L25" s="6"/>
      <c r="M25" s="8"/>
      <c r="N25" s="9" t="s">
        <v>206</v>
      </c>
    </row>
    <row r="26" spans="1:14" s="10" customFormat="1" ht="15" thickBot="1">
      <c r="A26" s="11"/>
      <c r="B26" s="12"/>
      <c r="C26" s="59"/>
      <c r="D26" s="13" t="s">
        <v>207</v>
      </c>
      <c r="E26" s="14" t="s">
        <v>208</v>
      </c>
      <c r="F26" s="14" t="s">
        <v>209</v>
      </c>
      <c r="G26" s="14" t="s">
        <v>210</v>
      </c>
      <c r="H26" s="14" t="s">
        <v>211</v>
      </c>
      <c r="I26" s="15" t="s">
        <v>212</v>
      </c>
      <c r="J26" s="13" t="s">
        <v>213</v>
      </c>
      <c r="K26" s="14" t="s">
        <v>214</v>
      </c>
      <c r="L26" s="14" t="s">
        <v>215</v>
      </c>
      <c r="M26" s="16" t="s">
        <v>216</v>
      </c>
      <c r="N26" s="17"/>
    </row>
    <row r="27" spans="1:14" ht="14.25">
      <c r="A27" s="18"/>
      <c r="B27" s="63"/>
      <c r="C27" s="35" t="s">
        <v>217</v>
      </c>
      <c r="D27" s="64"/>
      <c r="E27" s="22"/>
      <c r="F27" s="22"/>
      <c r="G27" s="22"/>
      <c r="H27" s="22"/>
      <c r="I27" s="65"/>
      <c r="J27" s="21"/>
      <c r="K27" s="22"/>
      <c r="L27" s="22"/>
      <c r="M27" s="23"/>
      <c r="N27" s="66">
        <f>N21</f>
        <v>61826.68999999993</v>
      </c>
    </row>
    <row r="28" spans="1:14" ht="12.75" customHeight="1">
      <c r="A28" s="26">
        <v>1</v>
      </c>
      <c r="B28" s="67" t="s">
        <v>396</v>
      </c>
      <c r="C28" s="28" t="s">
        <v>399</v>
      </c>
      <c r="D28" s="68"/>
      <c r="E28" s="30"/>
      <c r="F28" s="30"/>
      <c r="G28" s="30"/>
      <c r="H28" s="30"/>
      <c r="I28" s="69"/>
      <c r="J28" s="21">
        <v>1800</v>
      </c>
      <c r="K28" s="30"/>
      <c r="L28" s="30"/>
      <c r="M28" s="31"/>
      <c r="N28" s="70">
        <f>N27+D28+E28+H28+I28-J28-M28</f>
        <v>60026.68999999993</v>
      </c>
    </row>
    <row r="29" spans="1:14" ht="12.75" customHeight="1">
      <c r="A29" s="26">
        <v>2</v>
      </c>
      <c r="B29" s="67" t="s">
        <v>396</v>
      </c>
      <c r="C29" s="83" t="s">
        <v>294</v>
      </c>
      <c r="D29" s="68"/>
      <c r="E29" s="30"/>
      <c r="F29" s="30"/>
      <c r="G29" s="30"/>
      <c r="H29" s="30"/>
      <c r="I29" s="69"/>
      <c r="J29" s="29">
        <v>900</v>
      </c>
      <c r="K29" s="30"/>
      <c r="L29" s="30"/>
      <c r="M29" s="31"/>
      <c r="N29" s="70">
        <f>N28+D29+E29+H29+I29-J29-M29</f>
        <v>59126.68999999993</v>
      </c>
    </row>
    <row r="30" spans="1:14" ht="12.75" customHeight="1">
      <c r="A30" s="26">
        <v>4</v>
      </c>
      <c r="B30" s="67" t="s">
        <v>396</v>
      </c>
      <c r="C30" s="83" t="s">
        <v>295</v>
      </c>
      <c r="D30" s="68"/>
      <c r="E30" s="30"/>
      <c r="F30" s="30"/>
      <c r="G30" s="30"/>
      <c r="H30" s="30"/>
      <c r="I30" s="69"/>
      <c r="J30" s="29">
        <v>1100</v>
      </c>
      <c r="K30" s="30"/>
      <c r="L30" s="30"/>
      <c r="M30" s="31"/>
      <c r="N30" s="70">
        <f aca="true" t="shared" si="2" ref="N30:N36">N29+D30+E30+H30+I30-J30-M30</f>
        <v>58026.68999999993</v>
      </c>
    </row>
    <row r="31" spans="1:14" ht="12.75" customHeight="1">
      <c r="A31" s="26">
        <v>5</v>
      </c>
      <c r="B31" s="67" t="s">
        <v>396</v>
      </c>
      <c r="C31" s="83" t="s">
        <v>296</v>
      </c>
      <c r="D31" s="68"/>
      <c r="E31" s="30"/>
      <c r="F31" s="30"/>
      <c r="G31" s="30"/>
      <c r="H31" s="30"/>
      <c r="I31" s="69"/>
      <c r="J31" s="29">
        <v>900</v>
      </c>
      <c r="K31" s="30"/>
      <c r="L31" s="30"/>
      <c r="M31" s="31"/>
      <c r="N31" s="70">
        <f t="shared" si="2"/>
        <v>57126.68999999993</v>
      </c>
    </row>
    <row r="32" spans="1:14" ht="12.75" customHeight="1">
      <c r="A32" s="26">
        <v>6</v>
      </c>
      <c r="B32" s="67" t="s">
        <v>396</v>
      </c>
      <c r="C32" s="83" t="s">
        <v>297</v>
      </c>
      <c r="D32" s="68"/>
      <c r="E32" s="30"/>
      <c r="F32" s="30"/>
      <c r="G32" s="30"/>
      <c r="H32" s="30"/>
      <c r="I32" s="69"/>
      <c r="J32" s="29">
        <v>1000</v>
      </c>
      <c r="K32" s="30"/>
      <c r="L32" s="30"/>
      <c r="M32" s="31"/>
      <c r="N32" s="70">
        <f t="shared" si="2"/>
        <v>56126.68999999993</v>
      </c>
    </row>
    <row r="33" spans="1:14" ht="12.75" customHeight="1">
      <c r="A33" s="26">
        <v>7</v>
      </c>
      <c r="B33" s="67" t="s">
        <v>396</v>
      </c>
      <c r="C33" s="83" t="s">
        <v>299</v>
      </c>
      <c r="D33" s="68"/>
      <c r="E33" s="30"/>
      <c r="F33" s="30"/>
      <c r="G33" s="30"/>
      <c r="H33" s="30"/>
      <c r="I33" s="69"/>
      <c r="J33" s="29">
        <v>1000</v>
      </c>
      <c r="K33" s="30"/>
      <c r="L33" s="30"/>
      <c r="M33" s="31"/>
      <c r="N33" s="70">
        <f t="shared" si="2"/>
        <v>55126.68999999993</v>
      </c>
    </row>
    <row r="34" spans="1:14" ht="12.75" customHeight="1">
      <c r="A34" s="26">
        <v>8</v>
      </c>
      <c r="B34" s="67" t="s">
        <v>396</v>
      </c>
      <c r="C34" s="83" t="s">
        <v>298</v>
      </c>
      <c r="D34" s="68"/>
      <c r="E34" s="30"/>
      <c r="F34" s="30"/>
      <c r="G34" s="30"/>
      <c r="H34" s="30"/>
      <c r="I34" s="69"/>
      <c r="J34" s="29">
        <v>900</v>
      </c>
      <c r="K34" s="30"/>
      <c r="L34" s="30"/>
      <c r="M34" s="31"/>
      <c r="N34" s="70">
        <f t="shared" si="2"/>
        <v>54226.68999999993</v>
      </c>
    </row>
    <row r="35" spans="1:14" ht="12.75" customHeight="1">
      <c r="A35" s="26">
        <v>9</v>
      </c>
      <c r="B35" s="67" t="s">
        <v>397</v>
      </c>
      <c r="C35" s="83" t="s">
        <v>189</v>
      </c>
      <c r="D35" s="68"/>
      <c r="E35" s="30"/>
      <c r="F35" s="30"/>
      <c r="G35" s="30"/>
      <c r="H35" s="30"/>
      <c r="I35" s="69"/>
      <c r="J35" s="29"/>
      <c r="K35" s="30"/>
      <c r="L35" s="30"/>
      <c r="M35" s="31">
        <v>2</v>
      </c>
      <c r="N35" s="70">
        <f t="shared" si="2"/>
        <v>54224.68999999993</v>
      </c>
    </row>
    <row r="36" spans="1:14" ht="12.75" customHeight="1" thickBot="1">
      <c r="A36" s="26">
        <v>10</v>
      </c>
      <c r="B36" s="67" t="s">
        <v>398</v>
      </c>
      <c r="C36" s="127" t="s">
        <v>256</v>
      </c>
      <c r="D36" s="68"/>
      <c r="E36" s="30"/>
      <c r="F36" s="30"/>
      <c r="G36" s="30"/>
      <c r="H36" s="30">
        <v>13.54</v>
      </c>
      <c r="I36" s="69"/>
      <c r="J36" s="29"/>
      <c r="K36" s="30"/>
      <c r="L36" s="30"/>
      <c r="M36" s="31"/>
      <c r="N36" s="70">
        <f t="shared" si="2"/>
        <v>54238.22999999993</v>
      </c>
    </row>
    <row r="37" spans="1:14" ht="12.75" customHeight="1">
      <c r="A37" s="35"/>
      <c r="B37" s="36"/>
      <c r="C37" s="75" t="s">
        <v>219</v>
      </c>
      <c r="D37" s="38">
        <f>SUM(D28:D36)</f>
        <v>0</v>
      </c>
      <c r="E37" s="39">
        <f>SUM(E28:E36)</f>
        <v>0</v>
      </c>
      <c r="F37" s="39">
        <f>SUM(F28:F36)</f>
        <v>0</v>
      </c>
      <c r="G37" s="39">
        <f>SUM(G28:G36)</f>
        <v>0</v>
      </c>
      <c r="H37" s="39">
        <f>SUM(H28:H36)</f>
        <v>13.54</v>
      </c>
      <c r="I37" s="76">
        <f>SUM(I28:I36)</f>
        <v>0</v>
      </c>
      <c r="J37" s="38">
        <f>SUM(J28:J36)</f>
        <v>7600</v>
      </c>
      <c r="K37" s="39">
        <f>SUM(K28:K36)</f>
        <v>0</v>
      </c>
      <c r="L37" s="39">
        <f>SUM(L28:L36)</f>
        <v>0</v>
      </c>
      <c r="M37" s="40">
        <f>SUM(M28:M36)</f>
        <v>2</v>
      </c>
      <c r="N37" s="41">
        <f>N27+SUM(D37:I37)-SUM(J37:M37)</f>
        <v>54238.22999999993</v>
      </c>
    </row>
    <row r="38" spans="1:14" ht="12.75" customHeight="1" thickBot="1">
      <c r="A38" s="42"/>
      <c r="B38" s="42"/>
      <c r="C38" s="43" t="s">
        <v>407</v>
      </c>
      <c r="D38" s="44">
        <f aca="true" t="shared" si="3" ref="D38:N38">D37</f>
        <v>0</v>
      </c>
      <c r="E38" s="45">
        <f t="shared" si="3"/>
        <v>0</v>
      </c>
      <c r="F38" s="45">
        <f>F37</f>
        <v>0</v>
      </c>
      <c r="G38" s="45">
        <f>G37</f>
        <v>0</v>
      </c>
      <c r="H38" s="45">
        <f t="shared" si="3"/>
        <v>13.54</v>
      </c>
      <c r="I38" s="77">
        <f t="shared" si="3"/>
        <v>0</v>
      </c>
      <c r="J38" s="44">
        <f t="shared" si="3"/>
        <v>7600</v>
      </c>
      <c r="K38" s="84">
        <f>K37</f>
        <v>0</v>
      </c>
      <c r="L38" s="84">
        <f>L37</f>
        <v>0</v>
      </c>
      <c r="M38" s="85">
        <f t="shared" si="3"/>
        <v>2</v>
      </c>
      <c r="N38" s="46">
        <f t="shared" si="3"/>
        <v>54238.22999999993</v>
      </c>
    </row>
    <row r="39" spans="1:14" ht="12.75" customHeight="1" thickBot="1">
      <c r="A39" s="50"/>
      <c r="B39" s="50"/>
      <c r="C39" s="51" t="s">
        <v>408</v>
      </c>
      <c r="D39" s="52">
        <f>D21+D38</f>
        <v>866921</v>
      </c>
      <c r="E39" s="81">
        <f>E21+E38</f>
        <v>56072</v>
      </c>
      <c r="F39" s="81">
        <f>F21+F38</f>
        <v>3000</v>
      </c>
      <c r="G39" s="81">
        <f>G21+G38</f>
        <v>3900</v>
      </c>
      <c r="H39" s="81">
        <f>H21+H38</f>
        <v>2211.13</v>
      </c>
      <c r="I39" s="86">
        <f>I21+I38</f>
        <v>1100.46</v>
      </c>
      <c r="J39" s="52">
        <f>J38+J21</f>
        <v>841938</v>
      </c>
      <c r="K39" s="81">
        <f>K38+K21</f>
        <v>6000</v>
      </c>
      <c r="L39" s="81">
        <f>L38+L21</f>
        <v>4068.2</v>
      </c>
      <c r="M39" s="82">
        <f>M38+M21</f>
        <v>26960.16</v>
      </c>
      <c r="N39" s="54">
        <f>D39+E39+F39+G39+H39+I39-J39-K39-L39-M39</f>
        <v>54238.22999999997</v>
      </c>
    </row>
    <row r="41" spans="1:14" s="2" customFormat="1" ht="18.75">
      <c r="A41" s="1" t="s">
        <v>409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2" customFormat="1" ht="19.5" thickBot="1">
      <c r="A42" s="1" t="s">
        <v>172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0" customFormat="1" ht="15.75" customHeight="1">
      <c r="A43" s="3"/>
      <c r="B43" s="4" t="s">
        <v>220</v>
      </c>
      <c r="C43" s="4" t="s">
        <v>221</v>
      </c>
      <c r="D43" s="5" t="s">
        <v>222</v>
      </c>
      <c r="E43" s="6"/>
      <c r="F43" s="6"/>
      <c r="G43" s="6"/>
      <c r="H43" s="6"/>
      <c r="I43" s="7"/>
      <c r="J43" s="5" t="s">
        <v>223</v>
      </c>
      <c r="K43" s="6"/>
      <c r="L43" s="6"/>
      <c r="M43" s="8"/>
      <c r="N43" s="9" t="s">
        <v>224</v>
      </c>
    </row>
    <row r="44" spans="1:14" s="10" customFormat="1" ht="15" thickBot="1">
      <c r="A44" s="11"/>
      <c r="B44" s="12"/>
      <c r="C44" s="12"/>
      <c r="D44" s="13" t="s">
        <v>225</v>
      </c>
      <c r="E44" s="14" t="s">
        <v>226</v>
      </c>
      <c r="F44" s="14" t="s">
        <v>227</v>
      </c>
      <c r="G44" s="14" t="s">
        <v>228</v>
      </c>
      <c r="H44" s="14" t="s">
        <v>229</v>
      </c>
      <c r="I44" s="15" t="s">
        <v>230</v>
      </c>
      <c r="J44" s="87" t="s">
        <v>231</v>
      </c>
      <c r="K44" s="88" t="s">
        <v>232</v>
      </c>
      <c r="L44" s="88" t="s">
        <v>233</v>
      </c>
      <c r="M44" s="89" t="s">
        <v>234</v>
      </c>
      <c r="N44" s="17"/>
    </row>
    <row r="45" spans="1:14" ht="14.25">
      <c r="A45" s="18"/>
      <c r="B45" s="19"/>
      <c r="C45" s="20" t="s">
        <v>235</v>
      </c>
      <c r="D45" s="21"/>
      <c r="E45" s="22"/>
      <c r="F45" s="22"/>
      <c r="G45" s="22"/>
      <c r="H45" s="22"/>
      <c r="I45" s="65"/>
      <c r="J45" s="38"/>
      <c r="K45" s="39"/>
      <c r="L45" s="39"/>
      <c r="M45" s="40"/>
      <c r="N45" s="66">
        <f>N39</f>
        <v>54238.22999999997</v>
      </c>
    </row>
    <row r="46" spans="1:14" ht="12.75" customHeight="1" thickBot="1">
      <c r="A46" s="18">
        <v>1</v>
      </c>
      <c r="B46" s="33" t="s">
        <v>410</v>
      </c>
      <c r="C46" s="90" t="s">
        <v>236</v>
      </c>
      <c r="D46" s="21"/>
      <c r="E46" s="22"/>
      <c r="F46" s="22"/>
      <c r="G46" s="22"/>
      <c r="H46" s="22"/>
      <c r="I46" s="65"/>
      <c r="J46" s="47"/>
      <c r="K46" s="78"/>
      <c r="L46" s="78"/>
      <c r="M46" s="79">
        <v>2</v>
      </c>
      <c r="N46" s="70">
        <f>N45+D46+E46+H46+I46-J46-M46</f>
        <v>54236.22999999997</v>
      </c>
    </row>
    <row r="47" spans="1:14" ht="12.75" customHeight="1">
      <c r="A47" s="35"/>
      <c r="B47" s="36"/>
      <c r="C47" s="37" t="s">
        <v>237</v>
      </c>
      <c r="D47" s="38">
        <f>SUM(D46:D46)</f>
        <v>0</v>
      </c>
      <c r="E47" s="39">
        <f>SUM(E46:E46)</f>
        <v>0</v>
      </c>
      <c r="F47" s="39">
        <f>SUM(F46:F46)</f>
        <v>0</v>
      </c>
      <c r="G47" s="39">
        <f>SUM(G46:G46)</f>
        <v>0</v>
      </c>
      <c r="H47" s="39">
        <f>SUM(H46:H46)</f>
        <v>0</v>
      </c>
      <c r="I47" s="40">
        <f>SUM(I46:I46)</f>
        <v>0</v>
      </c>
      <c r="J47" s="64">
        <f>SUM(J46:J46)</f>
        <v>0</v>
      </c>
      <c r="K47" s="64">
        <f>SUM(K46:K46)</f>
        <v>0</v>
      </c>
      <c r="L47" s="64">
        <f>SUM(L46:L46)</f>
        <v>0</v>
      </c>
      <c r="M47" s="65">
        <f>SUM(M46:M46)</f>
        <v>2</v>
      </c>
      <c r="N47" s="91">
        <f>N45+D47+E47+H47+I47-J47-M47</f>
        <v>54236.22999999997</v>
      </c>
    </row>
    <row r="48" spans="1:14" ht="12.75" customHeight="1" thickBot="1">
      <c r="A48" s="42"/>
      <c r="B48" s="42"/>
      <c r="C48" s="43" t="s">
        <v>411</v>
      </c>
      <c r="D48" s="44">
        <f aca="true" t="shared" si="4" ref="D48:N48">D47</f>
        <v>0</v>
      </c>
      <c r="E48" s="45">
        <f t="shared" si="4"/>
        <v>0</v>
      </c>
      <c r="F48" s="45">
        <f>F47</f>
        <v>0</v>
      </c>
      <c r="G48" s="45">
        <f>G47</f>
        <v>0</v>
      </c>
      <c r="H48" s="45">
        <f t="shared" si="4"/>
        <v>0</v>
      </c>
      <c r="I48" s="46">
        <f t="shared" si="4"/>
        <v>0</v>
      </c>
      <c r="J48" s="45">
        <f t="shared" si="4"/>
        <v>0</v>
      </c>
      <c r="K48" s="45">
        <f>K47</f>
        <v>0</v>
      </c>
      <c r="L48" s="45">
        <f>L47</f>
        <v>0</v>
      </c>
      <c r="M48" s="77">
        <f t="shared" si="4"/>
        <v>2</v>
      </c>
      <c r="N48" s="92">
        <f t="shared" si="4"/>
        <v>54236.22999999997</v>
      </c>
    </row>
    <row r="49" spans="1:14" ht="12.75" customHeight="1" thickBot="1">
      <c r="A49" s="50"/>
      <c r="B49" s="50"/>
      <c r="C49" s="51" t="s">
        <v>412</v>
      </c>
      <c r="D49" s="52">
        <f>D39+D48</f>
        <v>866921</v>
      </c>
      <c r="E49" s="81">
        <f>E39+E48</f>
        <v>56072</v>
      </c>
      <c r="F49" s="81">
        <f>F39+F48</f>
        <v>3000</v>
      </c>
      <c r="G49" s="81">
        <f>G39+G48</f>
        <v>3900</v>
      </c>
      <c r="H49" s="81">
        <f>H39+H48</f>
        <v>2211.13</v>
      </c>
      <c r="I49" s="86">
        <f>I39+I48</f>
        <v>1100.46</v>
      </c>
      <c r="J49" s="52">
        <f>J48+J39</f>
        <v>841938</v>
      </c>
      <c r="K49" s="52">
        <f>K48+K39</f>
        <v>6000</v>
      </c>
      <c r="L49" s="52">
        <f>L48+L39</f>
        <v>4068.2</v>
      </c>
      <c r="M49" s="82">
        <f>M48+M39</f>
        <v>26962.16</v>
      </c>
      <c r="N49" s="54">
        <f>D49+E49+F49+G49+H49+I49-J49-K49-L49-M49</f>
        <v>54236.22999999997</v>
      </c>
    </row>
    <row r="51" spans="1:14" s="2" customFormat="1" ht="18.75">
      <c r="A51" s="1" t="s">
        <v>413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2" customFormat="1" ht="19.5" thickBot="1">
      <c r="A52" s="1" t="s">
        <v>172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0" customFormat="1" ht="15.75" customHeight="1">
      <c r="A53" s="3"/>
      <c r="B53" s="4" t="s">
        <v>238</v>
      </c>
      <c r="C53" s="4" t="s">
        <v>239</v>
      </c>
      <c r="D53" s="5" t="s">
        <v>240</v>
      </c>
      <c r="E53" s="6"/>
      <c r="F53" s="6"/>
      <c r="G53" s="6"/>
      <c r="H53" s="6"/>
      <c r="I53" s="7"/>
      <c r="J53" s="5" t="s">
        <v>241</v>
      </c>
      <c r="K53" s="6"/>
      <c r="L53" s="6"/>
      <c r="M53" s="8"/>
      <c r="N53" s="4" t="s">
        <v>242</v>
      </c>
    </row>
    <row r="54" spans="1:14" s="10" customFormat="1" ht="15" thickBot="1">
      <c r="A54" s="11"/>
      <c r="B54" s="12"/>
      <c r="C54" s="12"/>
      <c r="D54" s="13" t="s">
        <v>243</v>
      </c>
      <c r="E54" s="14" t="s">
        <v>244</v>
      </c>
      <c r="F54" s="14" t="s">
        <v>245</v>
      </c>
      <c r="G54" s="14" t="s">
        <v>246</v>
      </c>
      <c r="H54" s="14" t="s">
        <v>247</v>
      </c>
      <c r="I54" s="15" t="s">
        <v>248</v>
      </c>
      <c r="J54" s="13" t="s">
        <v>249</v>
      </c>
      <c r="K54" s="14" t="s">
        <v>250</v>
      </c>
      <c r="L54" s="14" t="s">
        <v>251</v>
      </c>
      <c r="M54" s="16" t="s">
        <v>252</v>
      </c>
      <c r="N54" s="12"/>
    </row>
    <row r="55" spans="1:14" ht="14.25">
      <c r="A55" s="18"/>
      <c r="B55" s="19"/>
      <c r="C55" s="20" t="s">
        <v>253</v>
      </c>
      <c r="D55" s="21"/>
      <c r="E55" s="22"/>
      <c r="F55" s="22"/>
      <c r="G55" s="22"/>
      <c r="H55" s="22"/>
      <c r="I55" s="23"/>
      <c r="J55" s="38"/>
      <c r="K55" s="39"/>
      <c r="L55" s="39"/>
      <c r="M55" s="41"/>
      <c r="N55" s="24">
        <f>N49</f>
        <v>54236.22999999997</v>
      </c>
    </row>
    <row r="56" spans="1:14" ht="12.75" customHeight="1" thickBot="1">
      <c r="A56" s="26">
        <v>1</v>
      </c>
      <c r="B56" s="27" t="s">
        <v>414</v>
      </c>
      <c r="C56" s="72" t="s">
        <v>254</v>
      </c>
      <c r="D56" s="29"/>
      <c r="E56" s="30"/>
      <c r="F56" s="30"/>
      <c r="G56" s="30"/>
      <c r="H56" s="30"/>
      <c r="I56" s="31"/>
      <c r="J56" s="29"/>
      <c r="K56" s="30"/>
      <c r="L56" s="30"/>
      <c r="M56" s="70">
        <v>2</v>
      </c>
      <c r="N56" s="32">
        <f>N55+D56+E56+H56+I56-J56-M56</f>
        <v>54234.22999999997</v>
      </c>
    </row>
    <row r="57" spans="1:14" ht="12.75" customHeight="1">
      <c r="A57" s="35"/>
      <c r="B57" s="36"/>
      <c r="C57" s="37" t="s">
        <v>255</v>
      </c>
      <c r="D57" s="38">
        <f>SUM(D56:D56)</f>
        <v>0</v>
      </c>
      <c r="E57" s="39">
        <f>SUM(E56:E56)</f>
        <v>0</v>
      </c>
      <c r="F57" s="39">
        <f>SUM(F56:F56)</f>
        <v>0</v>
      </c>
      <c r="G57" s="39">
        <f>SUM(G56:G56)</f>
        <v>0</v>
      </c>
      <c r="H57" s="39">
        <f>SUM(H56:H56)</f>
        <v>0</v>
      </c>
      <c r="I57" s="76">
        <f>SUM(I56:I56)</f>
        <v>0</v>
      </c>
      <c r="J57" s="38">
        <f>SUM(J56:J56)</f>
        <v>0</v>
      </c>
      <c r="K57" s="39">
        <f>SUM(K56:K56)</f>
        <v>0</v>
      </c>
      <c r="L57" s="39">
        <f>SUM(L56:L56)</f>
        <v>0</v>
      </c>
      <c r="M57" s="40">
        <f>SUM(M56:M56)</f>
        <v>2</v>
      </c>
      <c r="N57" s="41">
        <f>N55+D57+E57+H57+I57-J57-M57</f>
        <v>54234.22999999997</v>
      </c>
    </row>
    <row r="58" spans="1:14" ht="12.75" customHeight="1" thickBot="1">
      <c r="A58" s="42"/>
      <c r="B58" s="42"/>
      <c r="C58" s="43" t="s">
        <v>415</v>
      </c>
      <c r="D58" s="44">
        <f aca="true" t="shared" si="5" ref="D58:N58">D57</f>
        <v>0</v>
      </c>
      <c r="E58" s="45">
        <f t="shared" si="5"/>
        <v>0</v>
      </c>
      <c r="F58" s="45">
        <f>F57</f>
        <v>0</v>
      </c>
      <c r="G58" s="45">
        <f>G57</f>
        <v>0</v>
      </c>
      <c r="H58" s="45">
        <f t="shared" si="5"/>
        <v>0</v>
      </c>
      <c r="I58" s="77">
        <f t="shared" si="5"/>
        <v>0</v>
      </c>
      <c r="J58" s="44">
        <f t="shared" si="5"/>
        <v>0</v>
      </c>
      <c r="K58" s="84">
        <f>K57</f>
        <v>0</v>
      </c>
      <c r="L58" s="84">
        <f>L57</f>
        <v>0</v>
      </c>
      <c r="M58" s="85">
        <f t="shared" si="5"/>
        <v>2</v>
      </c>
      <c r="N58" s="46">
        <f t="shared" si="5"/>
        <v>54234.22999999997</v>
      </c>
    </row>
    <row r="59" spans="1:14" ht="12.75" customHeight="1" thickBot="1">
      <c r="A59" s="50"/>
      <c r="B59" s="50"/>
      <c r="C59" s="51" t="s">
        <v>416</v>
      </c>
      <c r="D59" s="52">
        <f>D49+D58</f>
        <v>866921</v>
      </c>
      <c r="E59" s="81">
        <f>E49+E58</f>
        <v>56072</v>
      </c>
      <c r="F59" s="81">
        <f>F49+F58</f>
        <v>3000</v>
      </c>
      <c r="G59" s="81">
        <f>G49+G58</f>
        <v>3900</v>
      </c>
      <c r="H59" s="81">
        <f>H49+H58</f>
        <v>2211.13</v>
      </c>
      <c r="I59" s="86">
        <f>I49+I58</f>
        <v>1100.46</v>
      </c>
      <c r="J59" s="52">
        <f>J58+J49</f>
        <v>841938</v>
      </c>
      <c r="K59" s="81">
        <f>K58+K49</f>
        <v>6000</v>
      </c>
      <c r="L59" s="81">
        <f>L58+L49</f>
        <v>4068.2</v>
      </c>
      <c r="M59" s="82">
        <f>M58+M49</f>
        <v>26964.16</v>
      </c>
      <c r="N59" s="54">
        <f>D59+E59+F59+G59+H59+I59-J59-K59-L59-M59</f>
        <v>54234.22999999997</v>
      </c>
    </row>
    <row r="61" spans="1:14" ht="18.75">
      <c r="A61" s="1" t="s">
        <v>417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9.5" thickBot="1">
      <c r="A62" s="1" t="s">
        <v>172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>
      <c r="A63" s="3"/>
      <c r="B63" s="4" t="s">
        <v>202</v>
      </c>
      <c r="C63" s="4" t="s">
        <v>203</v>
      </c>
      <c r="D63" s="5" t="s">
        <v>204</v>
      </c>
      <c r="E63" s="6"/>
      <c r="F63" s="6"/>
      <c r="G63" s="6"/>
      <c r="H63" s="6"/>
      <c r="I63" s="7"/>
      <c r="J63" s="5" t="s">
        <v>205</v>
      </c>
      <c r="K63" s="6"/>
      <c r="L63" s="6"/>
      <c r="M63" s="8"/>
      <c r="N63" s="4" t="s">
        <v>206</v>
      </c>
    </row>
    <row r="64" spans="1:14" ht="15" thickBot="1">
      <c r="A64" s="11"/>
      <c r="B64" s="12"/>
      <c r="C64" s="59"/>
      <c r="D64" s="13" t="s">
        <v>207</v>
      </c>
      <c r="E64" s="14" t="s">
        <v>208</v>
      </c>
      <c r="F64" s="14" t="s">
        <v>209</v>
      </c>
      <c r="G64" s="14" t="s">
        <v>210</v>
      </c>
      <c r="H64" s="14" t="s">
        <v>211</v>
      </c>
      <c r="I64" s="15" t="s">
        <v>212</v>
      </c>
      <c r="J64" s="13" t="s">
        <v>213</v>
      </c>
      <c r="K64" s="14" t="s">
        <v>214</v>
      </c>
      <c r="L64" s="14" t="s">
        <v>215</v>
      </c>
      <c r="M64" s="16" t="s">
        <v>216</v>
      </c>
      <c r="N64" s="12"/>
    </row>
    <row r="65" spans="1:14" ht="14.25">
      <c r="A65" s="18"/>
      <c r="B65" s="63"/>
      <c r="C65" s="35" t="s">
        <v>217</v>
      </c>
      <c r="D65" s="64"/>
      <c r="E65" s="22"/>
      <c r="F65" s="22"/>
      <c r="G65" s="22"/>
      <c r="H65" s="22"/>
      <c r="I65" s="23"/>
      <c r="J65" s="21"/>
      <c r="K65" s="93"/>
      <c r="L65" s="93"/>
      <c r="M65" s="94"/>
      <c r="N65" s="24">
        <f>N59</f>
        <v>54234.22999999997</v>
      </c>
    </row>
    <row r="66" spans="1:14" ht="14.25">
      <c r="A66" s="26">
        <v>1</v>
      </c>
      <c r="B66" s="67" t="s">
        <v>418</v>
      </c>
      <c r="C66" s="101" t="s">
        <v>218</v>
      </c>
      <c r="D66" s="68"/>
      <c r="E66" s="30"/>
      <c r="F66" s="30"/>
      <c r="G66" s="30"/>
      <c r="H66" s="30"/>
      <c r="I66" s="31"/>
      <c r="J66" s="29"/>
      <c r="K66" s="95"/>
      <c r="L66" s="95"/>
      <c r="M66" s="70">
        <v>2</v>
      </c>
      <c r="N66" s="32">
        <f>N65+D66+E66+H66+I66-J66-M66</f>
        <v>54232.22999999997</v>
      </c>
    </row>
    <row r="67" spans="1:14" ht="14.25">
      <c r="A67" s="26">
        <f>A66+1</f>
        <v>2</v>
      </c>
      <c r="B67" s="67" t="s">
        <v>419</v>
      </c>
      <c r="C67" s="101" t="s">
        <v>256</v>
      </c>
      <c r="D67" s="68"/>
      <c r="E67" s="30"/>
      <c r="F67" s="30"/>
      <c r="G67" s="30"/>
      <c r="H67" s="30">
        <v>3.79</v>
      </c>
      <c r="I67" s="31"/>
      <c r="J67" s="29"/>
      <c r="K67" s="95"/>
      <c r="L67" s="95"/>
      <c r="M67" s="70"/>
      <c r="N67" s="32">
        <f aca="true" t="shared" si="6" ref="N67:N72">N66+D67+E67+H67+I67-J67-M67</f>
        <v>54236.01999999997</v>
      </c>
    </row>
    <row r="68" spans="1:14" ht="14.25">
      <c r="A68" s="26">
        <f>A67+1</f>
        <v>3</v>
      </c>
      <c r="B68" s="67" t="s">
        <v>420</v>
      </c>
      <c r="C68" s="101" t="s">
        <v>424</v>
      </c>
      <c r="D68" s="68">
        <v>2000</v>
      </c>
      <c r="E68" s="30"/>
      <c r="F68" s="30"/>
      <c r="G68" s="30"/>
      <c r="H68" s="30"/>
      <c r="I68" s="31"/>
      <c r="J68" s="29"/>
      <c r="K68" s="95"/>
      <c r="L68" s="95"/>
      <c r="M68" s="70"/>
      <c r="N68" s="32">
        <f t="shared" si="6"/>
        <v>56236.01999999997</v>
      </c>
    </row>
    <row r="69" spans="1:14" ht="14.25">
      <c r="A69" s="26">
        <f>A68+1</f>
        <v>4</v>
      </c>
      <c r="B69" s="67" t="s">
        <v>420</v>
      </c>
      <c r="C69" s="101" t="s">
        <v>425</v>
      </c>
      <c r="D69" s="68">
        <v>1000</v>
      </c>
      <c r="E69" s="30"/>
      <c r="F69" s="30"/>
      <c r="G69" s="30"/>
      <c r="H69" s="30"/>
      <c r="I69" s="31"/>
      <c r="J69" s="29"/>
      <c r="K69" s="95"/>
      <c r="L69" s="95"/>
      <c r="M69" s="70"/>
      <c r="N69" s="32">
        <f t="shared" si="6"/>
        <v>57236.01999999997</v>
      </c>
    </row>
    <row r="70" spans="1:14" ht="14.25">
      <c r="A70" s="26">
        <f>A69+1</f>
        <v>5</v>
      </c>
      <c r="B70" s="67" t="s">
        <v>421</v>
      </c>
      <c r="C70" s="101" t="s">
        <v>426</v>
      </c>
      <c r="D70" s="68">
        <v>1200</v>
      </c>
      <c r="E70" s="30"/>
      <c r="F70" s="30"/>
      <c r="G70" s="30"/>
      <c r="H70" s="30"/>
      <c r="I70" s="31"/>
      <c r="J70" s="29"/>
      <c r="K70" s="95"/>
      <c r="L70" s="95"/>
      <c r="M70" s="70"/>
      <c r="N70" s="32">
        <f t="shared" si="6"/>
        <v>58436.01999999997</v>
      </c>
    </row>
    <row r="71" spans="1:14" ht="14.25">
      <c r="A71" s="26">
        <f>A70+1</f>
        <v>6</v>
      </c>
      <c r="B71" s="67" t="s">
        <v>422</v>
      </c>
      <c r="C71" s="101" t="s">
        <v>427</v>
      </c>
      <c r="D71" s="68">
        <v>600</v>
      </c>
      <c r="E71" s="30"/>
      <c r="F71" s="30"/>
      <c r="G71" s="30"/>
      <c r="H71" s="30"/>
      <c r="I71" s="31">
        <v>3.66</v>
      </c>
      <c r="J71" s="29"/>
      <c r="K71" s="95"/>
      <c r="L71" s="95"/>
      <c r="M71" s="70"/>
      <c r="N71" s="32">
        <f t="shared" si="6"/>
        <v>59039.67999999997</v>
      </c>
    </row>
    <row r="72" spans="1:14" ht="15" thickBot="1">
      <c r="A72" s="26">
        <f>A71+1</f>
        <v>7</v>
      </c>
      <c r="B72" s="67" t="s">
        <v>423</v>
      </c>
      <c r="C72" s="218" t="s">
        <v>428</v>
      </c>
      <c r="D72" s="68">
        <v>800</v>
      </c>
      <c r="E72" s="30"/>
      <c r="F72" s="30"/>
      <c r="G72" s="30"/>
      <c r="H72" s="30"/>
      <c r="I72" s="31">
        <v>7.39</v>
      </c>
      <c r="J72" s="29"/>
      <c r="K72" s="95"/>
      <c r="L72" s="95"/>
      <c r="M72" s="70"/>
      <c r="N72" s="32">
        <f t="shared" si="6"/>
        <v>59847.06999999997</v>
      </c>
    </row>
    <row r="73" spans="1:14" ht="14.25">
      <c r="A73" s="35"/>
      <c r="B73" s="36"/>
      <c r="C73" s="75" t="s">
        <v>257</v>
      </c>
      <c r="D73" s="38">
        <f>SUM(D66:D72)</f>
        <v>5600</v>
      </c>
      <c r="E73" s="39">
        <f>SUM(E66:E72)</f>
        <v>0</v>
      </c>
      <c r="F73" s="39">
        <f>SUM(F66:F72)</f>
        <v>0</v>
      </c>
      <c r="G73" s="39">
        <f>SUM(G66:G72)</f>
        <v>0</v>
      </c>
      <c r="H73" s="39">
        <f>SUM(H66:H72)</f>
        <v>3.79</v>
      </c>
      <c r="I73" s="40">
        <f>SUM(I66:I72)</f>
        <v>11.05</v>
      </c>
      <c r="J73" s="38">
        <f>SUM(J66:J72)</f>
        <v>0</v>
      </c>
      <c r="K73" s="96">
        <f>SUM(K66:K72)</f>
        <v>0</v>
      </c>
      <c r="L73" s="96">
        <f>SUM(L66:L72)</f>
        <v>0</v>
      </c>
      <c r="M73" s="41">
        <f>SUM(M66:M72)</f>
        <v>2</v>
      </c>
      <c r="N73" s="91">
        <f>N65+D73+E73+H73+I73-J73-M73</f>
        <v>59847.06999999997</v>
      </c>
    </row>
    <row r="74" spans="1:14" ht="15" thickBot="1">
      <c r="A74" s="42"/>
      <c r="B74" s="42"/>
      <c r="C74" s="43" t="s">
        <v>429</v>
      </c>
      <c r="D74" s="44">
        <f aca="true" t="shared" si="7" ref="D74:N74">D73</f>
        <v>5600</v>
      </c>
      <c r="E74" s="45">
        <f t="shared" si="7"/>
        <v>0</v>
      </c>
      <c r="F74" s="45">
        <f>F73</f>
        <v>0</v>
      </c>
      <c r="G74" s="45">
        <f>G73</f>
        <v>0</v>
      </c>
      <c r="H74" s="45">
        <f t="shared" si="7"/>
        <v>3.79</v>
      </c>
      <c r="I74" s="46">
        <f t="shared" si="7"/>
        <v>11.05</v>
      </c>
      <c r="J74" s="44">
        <f t="shared" si="7"/>
        <v>0</v>
      </c>
      <c r="K74" s="45">
        <f>K73</f>
        <v>0</v>
      </c>
      <c r="L74" s="45">
        <f>L73</f>
        <v>0</v>
      </c>
      <c r="M74" s="46">
        <f t="shared" si="7"/>
        <v>2</v>
      </c>
      <c r="N74" s="92">
        <f t="shared" si="7"/>
        <v>59847.06999999997</v>
      </c>
    </row>
    <row r="75" spans="1:14" ht="15" thickBot="1">
      <c r="A75" s="50"/>
      <c r="B75" s="50"/>
      <c r="C75" s="97" t="s">
        <v>430</v>
      </c>
      <c r="D75" s="52">
        <f>D59+D74</f>
        <v>872521</v>
      </c>
      <c r="E75" s="81">
        <f>E59+E74</f>
        <v>56072</v>
      </c>
      <c r="F75" s="81">
        <f>F59+F74</f>
        <v>3000</v>
      </c>
      <c r="G75" s="81">
        <f>G59+G74</f>
        <v>3900</v>
      </c>
      <c r="H75" s="81">
        <f>H59+H74</f>
        <v>2214.92</v>
      </c>
      <c r="I75" s="86">
        <f>I59+I74</f>
        <v>1111.51</v>
      </c>
      <c r="J75" s="52">
        <f>J74+J59</f>
        <v>841938</v>
      </c>
      <c r="K75" s="81">
        <f>K74+K59</f>
        <v>6000</v>
      </c>
      <c r="L75" s="81">
        <f>L74+L59</f>
        <v>4068.2</v>
      </c>
      <c r="M75" s="82">
        <f>M74+M59</f>
        <v>26966.16</v>
      </c>
      <c r="N75" s="54">
        <f>D75+E75+F75+G75+H75+I75-J75-K75-L75-M75</f>
        <v>59847.07000000005</v>
      </c>
    </row>
    <row r="77" spans="1:14" ht="18.75">
      <c r="A77" s="1" t="s">
        <v>431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9.5" thickBot="1">
      <c r="A78" s="1" t="s">
        <v>172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4.25">
      <c r="A79" s="3"/>
      <c r="B79" s="4" t="s">
        <v>258</v>
      </c>
      <c r="C79" s="4" t="s">
        <v>259</v>
      </c>
      <c r="D79" s="5" t="s">
        <v>260</v>
      </c>
      <c r="E79" s="6"/>
      <c r="F79" s="6"/>
      <c r="G79" s="6"/>
      <c r="H79" s="6"/>
      <c r="I79" s="7"/>
      <c r="J79" s="5" t="s">
        <v>261</v>
      </c>
      <c r="K79" s="6"/>
      <c r="L79" s="6"/>
      <c r="M79" s="8"/>
      <c r="N79" s="4" t="s">
        <v>262</v>
      </c>
    </row>
    <row r="80" spans="1:14" ht="15" thickBot="1">
      <c r="A80" s="11"/>
      <c r="B80" s="12"/>
      <c r="C80" s="59"/>
      <c r="D80" s="13" t="s">
        <v>263</v>
      </c>
      <c r="E80" s="14" t="s">
        <v>264</v>
      </c>
      <c r="F80" s="14" t="s">
        <v>265</v>
      </c>
      <c r="G80" s="14" t="s">
        <v>266</v>
      </c>
      <c r="H80" s="14" t="s">
        <v>267</v>
      </c>
      <c r="I80" s="15" t="s">
        <v>268</v>
      </c>
      <c r="J80" s="13" t="s">
        <v>269</v>
      </c>
      <c r="K80" s="14" t="s">
        <v>270</v>
      </c>
      <c r="L80" s="14" t="s">
        <v>271</v>
      </c>
      <c r="M80" s="16" t="s">
        <v>272</v>
      </c>
      <c r="N80" s="12"/>
    </row>
    <row r="81" spans="1:14" ht="14.25">
      <c r="A81" s="98"/>
      <c r="B81" s="99"/>
      <c r="C81" s="35" t="s">
        <v>273</v>
      </c>
      <c r="D81" s="96"/>
      <c r="E81" s="39"/>
      <c r="F81" s="39"/>
      <c r="G81" s="39"/>
      <c r="H81" s="39"/>
      <c r="I81" s="40"/>
      <c r="J81" s="21"/>
      <c r="K81" s="22"/>
      <c r="L81" s="22"/>
      <c r="M81" s="94"/>
      <c r="N81" s="100">
        <f>N75</f>
        <v>59847.07000000005</v>
      </c>
    </row>
    <row r="82" spans="1:14" ht="14.25">
      <c r="A82" s="26">
        <v>1</v>
      </c>
      <c r="B82" s="67" t="s">
        <v>432</v>
      </c>
      <c r="C82" s="101" t="s">
        <v>436</v>
      </c>
      <c r="D82" s="68">
        <v>400</v>
      </c>
      <c r="E82" s="30"/>
      <c r="F82" s="30"/>
      <c r="G82" s="30"/>
      <c r="H82" s="30"/>
      <c r="I82" s="31">
        <v>1.14</v>
      </c>
      <c r="J82" s="29"/>
      <c r="K82" s="30"/>
      <c r="L82" s="30"/>
      <c r="M82" s="70"/>
      <c r="N82" s="32">
        <f>N81+D82+E82+H82+I82-J82-M82</f>
        <v>60248.21000000005</v>
      </c>
    </row>
    <row r="83" spans="1:14" ht="14.25">
      <c r="A83" s="26">
        <f>A82+1</f>
        <v>2</v>
      </c>
      <c r="B83" s="67" t="s">
        <v>433</v>
      </c>
      <c r="C83" s="219" t="s">
        <v>437</v>
      </c>
      <c r="D83" s="68">
        <v>400</v>
      </c>
      <c r="E83" s="30"/>
      <c r="F83" s="30"/>
      <c r="G83" s="30"/>
      <c r="H83" s="30"/>
      <c r="I83" s="31"/>
      <c r="J83" s="29"/>
      <c r="K83" s="30"/>
      <c r="L83" s="30"/>
      <c r="M83" s="70"/>
      <c r="N83" s="32">
        <f>N82+D83+E83+H83+I83-J83-M83</f>
        <v>60648.21000000005</v>
      </c>
    </row>
    <row r="84" spans="1:14" ht="14.25">
      <c r="A84" s="26">
        <f>A83+1</f>
        <v>3</v>
      </c>
      <c r="B84" s="67" t="s">
        <v>433</v>
      </c>
      <c r="C84" s="219" t="s">
        <v>189</v>
      </c>
      <c r="D84" s="68"/>
      <c r="E84" s="30"/>
      <c r="F84" s="30"/>
      <c r="G84" s="30"/>
      <c r="H84" s="30"/>
      <c r="I84" s="31"/>
      <c r="J84" s="29"/>
      <c r="K84" s="30"/>
      <c r="L84" s="30"/>
      <c r="M84" s="70">
        <v>2</v>
      </c>
      <c r="N84" s="32">
        <f>N83+D84+E84+H84+I84-J84-M84</f>
        <v>60646.21000000005</v>
      </c>
    </row>
    <row r="85" spans="1:14" ht="14.25">
      <c r="A85" s="26">
        <f>A84+1</f>
        <v>4</v>
      </c>
      <c r="B85" s="67" t="s">
        <v>434</v>
      </c>
      <c r="C85" s="219" t="s">
        <v>293</v>
      </c>
      <c r="D85" s="68">
        <v>600</v>
      </c>
      <c r="E85" s="30"/>
      <c r="F85" s="30"/>
      <c r="G85" s="30"/>
      <c r="H85" s="30"/>
      <c r="I85" s="31">
        <v>6.52</v>
      </c>
      <c r="J85" s="29"/>
      <c r="K85" s="30"/>
      <c r="L85" s="30"/>
      <c r="M85" s="70"/>
      <c r="N85" s="32">
        <f>N84+D85+E85+H85+I85-J85-M85</f>
        <v>61252.73000000005</v>
      </c>
    </row>
    <row r="86" spans="1:14" ht="15" thickBot="1">
      <c r="A86" s="26">
        <f>A85+1</f>
        <v>5</v>
      </c>
      <c r="B86" s="67" t="s">
        <v>435</v>
      </c>
      <c r="C86" s="102" t="s">
        <v>438</v>
      </c>
      <c r="D86" s="68">
        <v>2000</v>
      </c>
      <c r="E86" s="30"/>
      <c r="F86" s="30"/>
      <c r="G86" s="30"/>
      <c r="H86" s="30"/>
      <c r="I86" s="31">
        <v>7.59</v>
      </c>
      <c r="J86" s="29"/>
      <c r="K86" s="30"/>
      <c r="L86" s="30"/>
      <c r="M86" s="70"/>
      <c r="N86" s="32">
        <f>N85+D86+E86+H86+I86-J86-M86</f>
        <v>63260.32000000004</v>
      </c>
    </row>
    <row r="87" spans="1:14" ht="14.25">
      <c r="A87" s="35"/>
      <c r="B87" s="36"/>
      <c r="C87" s="103" t="s">
        <v>274</v>
      </c>
      <c r="D87" s="38">
        <f aca="true" t="shared" si="8" ref="D87:M87">SUM(D82:D86)</f>
        <v>3400</v>
      </c>
      <c r="E87" s="39">
        <f t="shared" si="8"/>
        <v>0</v>
      </c>
      <c r="F87" s="39">
        <f t="shared" si="8"/>
        <v>0</v>
      </c>
      <c r="G87" s="39">
        <f t="shared" si="8"/>
        <v>0</v>
      </c>
      <c r="H87" s="39">
        <f t="shared" si="8"/>
        <v>0</v>
      </c>
      <c r="I87" s="40">
        <f t="shared" si="8"/>
        <v>15.25</v>
      </c>
      <c r="J87" s="38">
        <f t="shared" si="8"/>
        <v>0</v>
      </c>
      <c r="K87" s="96">
        <f t="shared" si="8"/>
        <v>0</v>
      </c>
      <c r="L87" s="96">
        <f t="shared" si="8"/>
        <v>0</v>
      </c>
      <c r="M87" s="41">
        <f t="shared" si="8"/>
        <v>2</v>
      </c>
      <c r="N87" s="91">
        <f>N81+D87+E87+H87+I87-J87-M87</f>
        <v>63260.32000000005</v>
      </c>
    </row>
    <row r="88" spans="1:14" ht="15" thickBot="1">
      <c r="A88" s="104"/>
      <c r="B88" s="104"/>
      <c r="C88" s="105" t="s">
        <v>439</v>
      </c>
      <c r="D88" s="47">
        <f aca="true" t="shared" si="9" ref="D88:N88">D87</f>
        <v>3400</v>
      </c>
      <c r="E88" s="78">
        <f t="shared" si="9"/>
        <v>0</v>
      </c>
      <c r="F88" s="78">
        <f>F87</f>
        <v>0</v>
      </c>
      <c r="G88" s="78">
        <f>G87</f>
        <v>0</v>
      </c>
      <c r="H88" s="78">
        <f t="shared" si="9"/>
        <v>0</v>
      </c>
      <c r="I88" s="79">
        <f t="shared" si="9"/>
        <v>15.25</v>
      </c>
      <c r="J88" s="44">
        <f t="shared" si="9"/>
        <v>0</v>
      </c>
      <c r="K88" s="45">
        <f>K87</f>
        <v>0</v>
      </c>
      <c r="L88" s="45">
        <f>L87</f>
        <v>0</v>
      </c>
      <c r="M88" s="46">
        <f t="shared" si="9"/>
        <v>2</v>
      </c>
      <c r="N88" s="106">
        <f t="shared" si="9"/>
        <v>63260.32000000005</v>
      </c>
    </row>
    <row r="89" spans="1:14" ht="15" thickBot="1">
      <c r="A89" s="50"/>
      <c r="B89" s="50"/>
      <c r="C89" s="97" t="s">
        <v>440</v>
      </c>
      <c r="D89" s="52">
        <f aca="true" t="shared" si="10" ref="D89:I89">D75+D88</f>
        <v>875921</v>
      </c>
      <c r="E89" s="81">
        <f t="shared" si="10"/>
        <v>56072</v>
      </c>
      <c r="F89" s="81">
        <f t="shared" si="10"/>
        <v>3000</v>
      </c>
      <c r="G89" s="81">
        <f t="shared" si="10"/>
        <v>3900</v>
      </c>
      <c r="H89" s="81">
        <f t="shared" si="10"/>
        <v>2214.92</v>
      </c>
      <c r="I89" s="86">
        <f t="shared" si="10"/>
        <v>1126.76</v>
      </c>
      <c r="J89" s="52">
        <f>J88+J75</f>
        <v>841938</v>
      </c>
      <c r="K89" s="81">
        <f>K88+K75</f>
        <v>6000</v>
      </c>
      <c r="L89" s="81">
        <f>L88+L75</f>
        <v>4068.2</v>
      </c>
      <c r="M89" s="82">
        <f>M88+M75</f>
        <v>26968.16</v>
      </c>
      <c r="N89" s="54">
        <f>D89+E89+F89+G89+H89+I89-J89-K89-L89-M89</f>
        <v>63260.32000000005</v>
      </c>
    </row>
    <row r="91" spans="1:14" ht="18.75">
      <c r="A91" s="1" t="s">
        <v>441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9.5" thickBot="1">
      <c r="A92" s="1" t="s">
        <v>172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4.25">
      <c r="A93" s="3"/>
      <c r="B93" s="4" t="s">
        <v>275</v>
      </c>
      <c r="C93" s="4" t="s">
        <v>276</v>
      </c>
      <c r="D93" s="5" t="s">
        <v>277</v>
      </c>
      <c r="E93" s="6"/>
      <c r="F93" s="6"/>
      <c r="G93" s="6"/>
      <c r="H93" s="6"/>
      <c r="I93" s="7"/>
      <c r="J93" s="5" t="s">
        <v>278</v>
      </c>
      <c r="K93" s="6"/>
      <c r="L93" s="6"/>
      <c r="M93" s="8"/>
      <c r="N93" s="4" t="s">
        <v>279</v>
      </c>
    </row>
    <row r="94" spans="1:14" ht="15" thickBot="1">
      <c r="A94" s="11"/>
      <c r="B94" s="12"/>
      <c r="C94" s="59"/>
      <c r="D94" s="13" t="s">
        <v>280</v>
      </c>
      <c r="E94" s="14" t="s">
        <v>281</v>
      </c>
      <c r="F94" s="14" t="s">
        <v>282</v>
      </c>
      <c r="G94" s="14" t="s">
        <v>283</v>
      </c>
      <c r="H94" s="14" t="s">
        <v>284</v>
      </c>
      <c r="I94" s="15" t="s">
        <v>285</v>
      </c>
      <c r="J94" s="13" t="s">
        <v>286</v>
      </c>
      <c r="K94" s="14" t="s">
        <v>287</v>
      </c>
      <c r="L94" s="14" t="s">
        <v>288</v>
      </c>
      <c r="M94" s="16" t="s">
        <v>289</v>
      </c>
      <c r="N94" s="12"/>
    </row>
    <row r="95" spans="1:14" ht="14.25">
      <c r="A95" s="18"/>
      <c r="B95" s="63"/>
      <c r="C95" s="35" t="s">
        <v>290</v>
      </c>
      <c r="D95" s="68"/>
      <c r="E95" s="30"/>
      <c r="F95" s="30"/>
      <c r="G95" s="30"/>
      <c r="H95" s="30"/>
      <c r="I95" s="69"/>
      <c r="J95" s="38"/>
      <c r="K95" s="39"/>
      <c r="L95" s="39"/>
      <c r="M95" s="41"/>
      <c r="N95" s="24">
        <f>N89</f>
        <v>63260.32000000005</v>
      </c>
    </row>
    <row r="96" spans="1:14" ht="14.25">
      <c r="A96" s="26">
        <v>1</v>
      </c>
      <c r="B96" s="67" t="s">
        <v>442</v>
      </c>
      <c r="C96" s="72" t="s">
        <v>189</v>
      </c>
      <c r="D96" s="68"/>
      <c r="E96" s="30"/>
      <c r="F96" s="30"/>
      <c r="G96" s="30"/>
      <c r="H96" s="30"/>
      <c r="I96" s="69"/>
      <c r="J96" s="29"/>
      <c r="K96" s="30"/>
      <c r="L96" s="30"/>
      <c r="M96" s="70">
        <v>2</v>
      </c>
      <c r="N96" s="32">
        <f>N95+SUM(D96:I96)-SUM(J96:M96)</f>
        <v>63258.32000000005</v>
      </c>
    </row>
    <row r="97" spans="1:14" ht="14.25">
      <c r="A97" s="26">
        <f>A96+1</f>
        <v>2</v>
      </c>
      <c r="B97" s="67" t="s">
        <v>443</v>
      </c>
      <c r="C97" s="102" t="s">
        <v>463</v>
      </c>
      <c r="D97" s="68">
        <v>4600</v>
      </c>
      <c r="E97" s="30"/>
      <c r="F97" s="30"/>
      <c r="G97" s="30"/>
      <c r="H97" s="30"/>
      <c r="I97" s="69"/>
      <c r="J97" s="29"/>
      <c r="K97" s="30"/>
      <c r="L97" s="30"/>
      <c r="M97" s="70"/>
      <c r="N97" s="32">
        <f aca="true" t="shared" si="11" ref="N97:N110">N96+SUM(D97:I97)-SUM(J97:M97)</f>
        <v>67858.32000000005</v>
      </c>
    </row>
    <row r="98" spans="1:14" ht="14.25">
      <c r="A98" s="26">
        <f aca="true" t="shared" si="12" ref="A98:A110">A97+1</f>
        <v>3</v>
      </c>
      <c r="B98" s="67" t="s">
        <v>444</v>
      </c>
      <c r="C98" s="72" t="s">
        <v>462</v>
      </c>
      <c r="D98" s="68">
        <v>800</v>
      </c>
      <c r="E98" s="30"/>
      <c r="F98" s="30"/>
      <c r="G98" s="30"/>
      <c r="H98" s="30"/>
      <c r="I98" s="69">
        <v>7.42</v>
      </c>
      <c r="J98" s="29"/>
      <c r="K98" s="30"/>
      <c r="L98" s="30"/>
      <c r="M98" s="70"/>
      <c r="N98" s="32">
        <f t="shared" si="11"/>
        <v>68665.74000000005</v>
      </c>
    </row>
    <row r="99" spans="1:14" ht="14.25">
      <c r="A99" s="26">
        <f t="shared" si="12"/>
        <v>4</v>
      </c>
      <c r="B99" s="67" t="s">
        <v>445</v>
      </c>
      <c r="C99" s="72" t="s">
        <v>464</v>
      </c>
      <c r="D99" s="68">
        <v>5400</v>
      </c>
      <c r="E99" s="30"/>
      <c r="F99" s="30"/>
      <c r="G99" s="30"/>
      <c r="H99" s="30"/>
      <c r="I99" s="69">
        <v>1.58</v>
      </c>
      <c r="J99" s="29"/>
      <c r="K99" s="30"/>
      <c r="L99" s="30"/>
      <c r="M99" s="70"/>
      <c r="N99" s="32">
        <f t="shared" si="11"/>
        <v>74067.32000000005</v>
      </c>
    </row>
    <row r="100" spans="1:14" ht="14.25">
      <c r="A100" s="26">
        <f t="shared" si="12"/>
        <v>5</v>
      </c>
      <c r="B100" s="67" t="s">
        <v>447</v>
      </c>
      <c r="C100" s="72" t="s">
        <v>291</v>
      </c>
      <c r="D100" s="68">
        <v>2000</v>
      </c>
      <c r="E100" s="30"/>
      <c r="F100" s="30"/>
      <c r="G100" s="30"/>
      <c r="H100" s="30"/>
      <c r="I100" s="69">
        <v>7.22</v>
      </c>
      <c r="J100" s="29"/>
      <c r="K100" s="30"/>
      <c r="L100" s="30"/>
      <c r="M100" s="70"/>
      <c r="N100" s="32">
        <f t="shared" si="11"/>
        <v>76074.54000000005</v>
      </c>
    </row>
    <row r="101" spans="1:14" ht="14.25">
      <c r="A101" s="26">
        <f t="shared" si="12"/>
        <v>6</v>
      </c>
      <c r="B101" s="67" t="s">
        <v>449</v>
      </c>
      <c r="C101" s="72" t="s">
        <v>465</v>
      </c>
      <c r="D101" s="107">
        <v>1000</v>
      </c>
      <c r="E101" s="95"/>
      <c r="F101" s="95"/>
      <c r="G101" s="95"/>
      <c r="H101" s="95"/>
      <c r="I101" s="108"/>
      <c r="J101" s="109"/>
      <c r="K101" s="95"/>
      <c r="L101" s="95"/>
      <c r="M101" s="110"/>
      <c r="N101" s="32">
        <f t="shared" si="11"/>
        <v>77074.54000000005</v>
      </c>
    </row>
    <row r="102" spans="1:14" ht="14.25">
      <c r="A102" s="26">
        <f t="shared" si="12"/>
        <v>7</v>
      </c>
      <c r="B102" s="67" t="s">
        <v>451</v>
      </c>
      <c r="C102" s="72" t="s">
        <v>466</v>
      </c>
      <c r="D102" s="107">
        <v>800</v>
      </c>
      <c r="E102" s="95"/>
      <c r="F102" s="95"/>
      <c r="G102" s="95"/>
      <c r="H102" s="95"/>
      <c r="I102" s="108"/>
      <c r="J102" s="109"/>
      <c r="K102" s="95"/>
      <c r="L102" s="95"/>
      <c r="M102" s="110"/>
      <c r="N102" s="32">
        <f t="shared" si="11"/>
        <v>77874.54000000005</v>
      </c>
    </row>
    <row r="103" spans="1:14" ht="14.25">
      <c r="A103" s="26">
        <f t="shared" si="12"/>
        <v>8</v>
      </c>
      <c r="B103" s="67" t="s">
        <v>451</v>
      </c>
      <c r="C103" s="72" t="s">
        <v>467</v>
      </c>
      <c r="D103" s="107">
        <v>600</v>
      </c>
      <c r="E103" s="95"/>
      <c r="F103" s="95"/>
      <c r="G103" s="95"/>
      <c r="H103" s="95"/>
      <c r="I103" s="108">
        <v>1.69</v>
      </c>
      <c r="J103" s="109"/>
      <c r="K103" s="95"/>
      <c r="L103" s="95"/>
      <c r="M103" s="110"/>
      <c r="N103" s="32">
        <f t="shared" si="11"/>
        <v>78476.23000000005</v>
      </c>
    </row>
    <row r="104" spans="1:14" ht="14.25">
      <c r="A104" s="26">
        <f t="shared" si="12"/>
        <v>9</v>
      </c>
      <c r="B104" s="67" t="s">
        <v>451</v>
      </c>
      <c r="C104" s="72" t="s">
        <v>359</v>
      </c>
      <c r="D104" s="107">
        <v>600</v>
      </c>
      <c r="E104" s="95"/>
      <c r="F104" s="95"/>
      <c r="G104" s="95"/>
      <c r="H104" s="95"/>
      <c r="I104" s="108">
        <v>0.16</v>
      </c>
      <c r="J104" s="109"/>
      <c r="K104" s="95"/>
      <c r="L104" s="95"/>
      <c r="M104" s="110"/>
      <c r="N104" s="32">
        <f t="shared" si="11"/>
        <v>79076.39000000006</v>
      </c>
    </row>
    <row r="105" spans="1:14" ht="14.25">
      <c r="A105" s="26">
        <f t="shared" si="12"/>
        <v>10</v>
      </c>
      <c r="B105" s="67" t="s">
        <v>453</v>
      </c>
      <c r="C105" s="72" t="s">
        <v>468</v>
      </c>
      <c r="D105" s="107">
        <v>600</v>
      </c>
      <c r="E105" s="95"/>
      <c r="F105" s="95"/>
      <c r="G105" s="95"/>
      <c r="H105" s="95"/>
      <c r="I105" s="108">
        <v>1.66</v>
      </c>
      <c r="J105" s="109"/>
      <c r="K105" s="95"/>
      <c r="L105" s="95"/>
      <c r="M105" s="110"/>
      <c r="N105" s="32">
        <f t="shared" si="11"/>
        <v>79678.05000000006</v>
      </c>
    </row>
    <row r="106" spans="1:14" ht="14.25">
      <c r="A106" s="26">
        <f t="shared" si="12"/>
        <v>11</v>
      </c>
      <c r="B106" s="67" t="s">
        <v>455</v>
      </c>
      <c r="C106" s="72" t="s">
        <v>469</v>
      </c>
      <c r="D106" s="107">
        <v>4000</v>
      </c>
      <c r="E106" s="95"/>
      <c r="F106" s="95"/>
      <c r="G106" s="95"/>
      <c r="H106" s="95"/>
      <c r="I106" s="108"/>
      <c r="J106" s="109"/>
      <c r="K106" s="95"/>
      <c r="L106" s="95"/>
      <c r="M106" s="110"/>
      <c r="N106" s="32">
        <f t="shared" si="11"/>
        <v>83678.05000000006</v>
      </c>
    </row>
    <row r="107" spans="1:14" ht="14.25">
      <c r="A107" s="26">
        <f t="shared" si="12"/>
        <v>12</v>
      </c>
      <c r="B107" s="67" t="s">
        <v>457</v>
      </c>
      <c r="C107" s="72" t="s">
        <v>292</v>
      </c>
      <c r="D107" s="107">
        <v>800</v>
      </c>
      <c r="E107" s="95"/>
      <c r="F107" s="95"/>
      <c r="G107" s="95"/>
      <c r="H107" s="95"/>
      <c r="I107" s="108">
        <v>7.2</v>
      </c>
      <c r="J107" s="109"/>
      <c r="K107" s="95"/>
      <c r="L107" s="95"/>
      <c r="M107" s="110"/>
      <c r="N107" s="32">
        <f t="shared" si="11"/>
        <v>84485.25000000006</v>
      </c>
    </row>
    <row r="108" spans="1:14" ht="14.25">
      <c r="A108" s="26">
        <f t="shared" si="12"/>
        <v>13</v>
      </c>
      <c r="B108" s="67" t="s">
        <v>459</v>
      </c>
      <c r="C108" s="72" t="s">
        <v>470</v>
      </c>
      <c r="D108" s="107">
        <v>2000</v>
      </c>
      <c r="E108" s="95"/>
      <c r="F108" s="95"/>
      <c r="G108" s="95"/>
      <c r="H108" s="95"/>
      <c r="I108" s="108"/>
      <c r="J108" s="109"/>
      <c r="K108" s="95"/>
      <c r="L108" s="95"/>
      <c r="M108" s="110"/>
      <c r="N108" s="32">
        <f t="shared" si="11"/>
        <v>86485.25000000006</v>
      </c>
    </row>
    <row r="109" spans="1:14" ht="14.25">
      <c r="A109" s="26">
        <f t="shared" si="12"/>
        <v>14</v>
      </c>
      <c r="B109" s="67" t="s">
        <v>459</v>
      </c>
      <c r="C109" s="72" t="s">
        <v>471</v>
      </c>
      <c r="D109" s="107">
        <v>200</v>
      </c>
      <c r="E109" s="95"/>
      <c r="F109" s="95"/>
      <c r="G109" s="95"/>
      <c r="H109" s="95"/>
      <c r="I109" s="108"/>
      <c r="J109" s="109"/>
      <c r="K109" s="95"/>
      <c r="L109" s="95"/>
      <c r="M109" s="110"/>
      <c r="N109" s="32">
        <f t="shared" si="11"/>
        <v>86685.25000000006</v>
      </c>
    </row>
    <row r="110" spans="1:14" ht="15" thickBot="1">
      <c r="A110" s="26">
        <f t="shared" si="12"/>
        <v>15</v>
      </c>
      <c r="B110" s="67" t="s">
        <v>461</v>
      </c>
      <c r="C110" s="72" t="s">
        <v>472</v>
      </c>
      <c r="D110" s="107">
        <v>1200</v>
      </c>
      <c r="E110" s="95"/>
      <c r="F110" s="95"/>
      <c r="G110" s="95"/>
      <c r="H110" s="95"/>
      <c r="I110" s="108">
        <v>0.09</v>
      </c>
      <c r="J110" s="109"/>
      <c r="K110" s="95"/>
      <c r="L110" s="95"/>
      <c r="M110" s="110"/>
      <c r="N110" s="32">
        <f t="shared" si="11"/>
        <v>87885.34000000005</v>
      </c>
    </row>
    <row r="111" spans="1:14" ht="14.25">
      <c r="A111" s="35"/>
      <c r="B111" s="36"/>
      <c r="C111" s="35" t="s">
        <v>257</v>
      </c>
      <c r="D111" s="38">
        <f aca="true" t="shared" si="13" ref="D111:M111">SUM(D96:D110)</f>
        <v>24600</v>
      </c>
      <c r="E111" s="39">
        <f t="shared" si="13"/>
        <v>0</v>
      </c>
      <c r="F111" s="39">
        <f t="shared" si="13"/>
        <v>0</v>
      </c>
      <c r="G111" s="39">
        <f t="shared" si="13"/>
        <v>0</v>
      </c>
      <c r="H111" s="39">
        <f t="shared" si="13"/>
        <v>0</v>
      </c>
      <c r="I111" s="76">
        <f t="shared" si="13"/>
        <v>27.02</v>
      </c>
      <c r="J111" s="38">
        <f t="shared" si="13"/>
        <v>0</v>
      </c>
      <c r="K111" s="39">
        <f t="shared" si="13"/>
        <v>0</v>
      </c>
      <c r="L111" s="39">
        <f t="shared" si="13"/>
        <v>0</v>
      </c>
      <c r="M111" s="41">
        <f t="shared" si="13"/>
        <v>2</v>
      </c>
      <c r="N111" s="91">
        <f>N95+SUM(D111:I111)-SUM(J111:M111)</f>
        <v>87885.34000000005</v>
      </c>
    </row>
    <row r="112" spans="1:14" ht="15" thickBot="1">
      <c r="A112" s="104"/>
      <c r="B112" s="104"/>
      <c r="C112" s="104" t="s">
        <v>473</v>
      </c>
      <c r="D112" s="47">
        <f aca="true" t="shared" si="14" ref="D112:N112">D111</f>
        <v>24600</v>
      </c>
      <c r="E112" s="78">
        <f t="shared" si="14"/>
        <v>0</v>
      </c>
      <c r="F112" s="78">
        <f>F111</f>
        <v>0</v>
      </c>
      <c r="G112" s="78">
        <f>G111</f>
        <v>0</v>
      </c>
      <c r="H112" s="78">
        <f>H111</f>
        <v>0</v>
      </c>
      <c r="I112" s="111">
        <f t="shared" si="14"/>
        <v>27.02</v>
      </c>
      <c r="J112" s="47">
        <f t="shared" si="14"/>
        <v>0</v>
      </c>
      <c r="K112" s="78">
        <f>K111</f>
        <v>0</v>
      </c>
      <c r="L112" s="78">
        <f>L111</f>
        <v>0</v>
      </c>
      <c r="M112" s="49">
        <f t="shared" si="14"/>
        <v>2</v>
      </c>
      <c r="N112" s="106">
        <f t="shared" si="14"/>
        <v>87885.34000000005</v>
      </c>
    </row>
    <row r="113" spans="1:14" ht="15" thickBot="1">
      <c r="A113" s="50"/>
      <c r="B113" s="50"/>
      <c r="C113" s="97" t="s">
        <v>474</v>
      </c>
      <c r="D113" s="52">
        <f aca="true" t="shared" si="15" ref="D113:M113">D112+D89</f>
        <v>900521</v>
      </c>
      <c r="E113" s="81">
        <f t="shared" si="15"/>
        <v>56072</v>
      </c>
      <c r="F113" s="81">
        <f t="shared" si="15"/>
        <v>3000</v>
      </c>
      <c r="G113" s="81">
        <f t="shared" si="15"/>
        <v>3900</v>
      </c>
      <c r="H113" s="81">
        <f t="shared" si="15"/>
        <v>2214.92</v>
      </c>
      <c r="I113" s="86">
        <f t="shared" si="15"/>
        <v>1153.78</v>
      </c>
      <c r="J113" s="52">
        <f t="shared" si="15"/>
        <v>841938</v>
      </c>
      <c r="K113" s="81">
        <f t="shared" si="15"/>
        <v>6000</v>
      </c>
      <c r="L113" s="81">
        <f t="shared" si="15"/>
        <v>4068.2</v>
      </c>
      <c r="M113" s="54">
        <f t="shared" si="15"/>
        <v>26970.16</v>
      </c>
      <c r="N113" s="112">
        <f>SUM(D113:I113)-SUM(J113:M113)</f>
        <v>87885.34000000008</v>
      </c>
    </row>
    <row r="115" spans="1:14" ht="18.75">
      <c r="A115" s="1" t="s">
        <v>475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9.5" thickBot="1">
      <c r="A116" s="1" t="s">
        <v>172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4.25">
      <c r="A117" s="3"/>
      <c r="B117" s="4" t="s">
        <v>202</v>
      </c>
      <c r="C117" s="4" t="s">
        <v>203</v>
      </c>
      <c r="D117" s="5" t="s">
        <v>204</v>
      </c>
      <c r="E117" s="6"/>
      <c r="F117" s="6"/>
      <c r="G117" s="6"/>
      <c r="H117" s="6"/>
      <c r="I117" s="7"/>
      <c r="J117" s="5" t="s">
        <v>205</v>
      </c>
      <c r="K117" s="6"/>
      <c r="L117" s="6"/>
      <c r="M117" s="8"/>
      <c r="N117" s="4" t="s">
        <v>206</v>
      </c>
    </row>
    <row r="118" spans="1:14" ht="15" thickBot="1">
      <c r="A118" s="11"/>
      <c r="B118" s="12"/>
      <c r="C118" s="59"/>
      <c r="D118" s="13" t="s">
        <v>207</v>
      </c>
      <c r="E118" s="14" t="s">
        <v>208</v>
      </c>
      <c r="F118" s="14" t="s">
        <v>209</v>
      </c>
      <c r="G118" s="14" t="s">
        <v>210</v>
      </c>
      <c r="H118" s="14" t="s">
        <v>211</v>
      </c>
      <c r="I118" s="15" t="s">
        <v>212</v>
      </c>
      <c r="J118" s="13" t="s">
        <v>213</v>
      </c>
      <c r="K118" s="14" t="s">
        <v>214</v>
      </c>
      <c r="L118" s="14" t="s">
        <v>215</v>
      </c>
      <c r="M118" s="16" t="s">
        <v>216</v>
      </c>
      <c r="N118" s="12"/>
    </row>
    <row r="119" spans="1:14" ht="14.25">
      <c r="A119" s="18"/>
      <c r="B119" s="63"/>
      <c r="C119" s="35" t="s">
        <v>217</v>
      </c>
      <c r="D119" s="68"/>
      <c r="E119" s="30"/>
      <c r="F119" s="30"/>
      <c r="G119" s="30"/>
      <c r="H119" s="30"/>
      <c r="I119" s="69"/>
      <c r="J119" s="38"/>
      <c r="K119" s="39"/>
      <c r="L119" s="39"/>
      <c r="M119" s="41"/>
      <c r="N119" s="24">
        <f>N113</f>
        <v>87885.34000000008</v>
      </c>
    </row>
    <row r="120" spans="1:14" ht="14.25">
      <c r="A120" s="26">
        <v>1</v>
      </c>
      <c r="B120" s="67" t="s">
        <v>476</v>
      </c>
      <c r="C120" s="72" t="s">
        <v>486</v>
      </c>
      <c r="D120" s="68">
        <v>400</v>
      </c>
      <c r="E120" s="30"/>
      <c r="F120" s="30"/>
      <c r="G120" s="30"/>
      <c r="H120" s="30"/>
      <c r="I120" s="69">
        <v>0.71</v>
      </c>
      <c r="J120" s="29"/>
      <c r="K120" s="30"/>
      <c r="L120" s="30"/>
      <c r="M120" s="70"/>
      <c r="N120" s="32">
        <f>N119+SUM(D120:I120)-SUM(J120:M120)</f>
        <v>88286.05000000009</v>
      </c>
    </row>
    <row r="121" spans="1:14" ht="14.25">
      <c r="A121" s="26">
        <f>A120+1</f>
        <v>2</v>
      </c>
      <c r="B121" s="67" t="s">
        <v>477</v>
      </c>
      <c r="C121" s="72" t="s">
        <v>487</v>
      </c>
      <c r="D121" s="68"/>
      <c r="E121" s="30"/>
      <c r="F121" s="30"/>
      <c r="G121" s="30"/>
      <c r="H121" s="30"/>
      <c r="I121" s="69"/>
      <c r="J121" s="29">
        <v>1000</v>
      </c>
      <c r="K121" s="30"/>
      <c r="L121" s="30"/>
      <c r="M121" s="70"/>
      <c r="N121" s="32">
        <f aca="true" t="shared" si="16" ref="N121:N181">N120+SUM(D121:I121)-SUM(J121:M121)</f>
        <v>87286.05000000009</v>
      </c>
    </row>
    <row r="122" spans="1:14" ht="14.25">
      <c r="A122" s="26">
        <f aca="true" t="shared" si="17" ref="A122:A181">A121+1</f>
        <v>3</v>
      </c>
      <c r="B122" s="67" t="s">
        <v>477</v>
      </c>
      <c r="C122" s="72" t="s">
        <v>489</v>
      </c>
      <c r="D122" s="68"/>
      <c r="E122" s="30"/>
      <c r="F122" s="30"/>
      <c r="G122" s="30"/>
      <c r="H122" s="30"/>
      <c r="I122" s="69"/>
      <c r="J122" s="29"/>
      <c r="K122" s="30"/>
      <c r="L122" s="30"/>
      <c r="M122" s="70">
        <v>2</v>
      </c>
      <c r="N122" s="32">
        <f t="shared" si="16"/>
        <v>87284.05000000009</v>
      </c>
    </row>
    <row r="123" spans="1:14" ht="14.25">
      <c r="A123" s="26">
        <f t="shared" si="17"/>
        <v>4</v>
      </c>
      <c r="B123" s="67" t="s">
        <v>477</v>
      </c>
      <c r="C123" s="73" t="s">
        <v>490</v>
      </c>
      <c r="D123" s="68"/>
      <c r="E123" s="30"/>
      <c r="F123" s="30"/>
      <c r="G123" s="30"/>
      <c r="H123" s="30"/>
      <c r="I123" s="69"/>
      <c r="J123" s="29">
        <v>1000</v>
      </c>
      <c r="K123" s="30"/>
      <c r="L123" s="30"/>
      <c r="M123" s="70"/>
      <c r="N123" s="32">
        <f t="shared" si="16"/>
        <v>86284.05000000009</v>
      </c>
    </row>
    <row r="124" spans="1:14" ht="14.25">
      <c r="A124" s="26">
        <f t="shared" si="17"/>
        <v>5</v>
      </c>
      <c r="B124" s="67" t="s">
        <v>477</v>
      </c>
      <c r="C124" s="73" t="s">
        <v>488</v>
      </c>
      <c r="D124" s="68"/>
      <c r="E124" s="30"/>
      <c r="F124" s="30"/>
      <c r="G124" s="30"/>
      <c r="H124" s="30"/>
      <c r="I124" s="69"/>
      <c r="J124" s="29"/>
      <c r="K124" s="30"/>
      <c r="L124" s="30"/>
      <c r="M124" s="70">
        <v>2</v>
      </c>
      <c r="N124" s="32">
        <f t="shared" si="16"/>
        <v>86282.05000000009</v>
      </c>
    </row>
    <row r="125" spans="1:14" ht="14.25">
      <c r="A125" s="26">
        <f t="shared" si="17"/>
        <v>6</v>
      </c>
      <c r="B125" s="67" t="s">
        <v>477</v>
      </c>
      <c r="C125" s="73" t="s">
        <v>491</v>
      </c>
      <c r="D125" s="68"/>
      <c r="E125" s="30"/>
      <c r="F125" s="30"/>
      <c r="G125" s="30"/>
      <c r="H125" s="30"/>
      <c r="I125" s="69"/>
      <c r="J125" s="29">
        <v>1000</v>
      </c>
      <c r="K125" s="30"/>
      <c r="L125" s="30"/>
      <c r="M125" s="70"/>
      <c r="N125" s="32">
        <f t="shared" si="16"/>
        <v>85282.05000000009</v>
      </c>
    </row>
    <row r="126" spans="1:14" ht="14.25">
      <c r="A126" s="26">
        <f t="shared" si="17"/>
        <v>7</v>
      </c>
      <c r="B126" s="67" t="s">
        <v>477</v>
      </c>
      <c r="C126" s="73" t="s">
        <v>488</v>
      </c>
      <c r="D126" s="68"/>
      <c r="E126" s="30"/>
      <c r="F126" s="30"/>
      <c r="G126" s="30"/>
      <c r="H126" s="30"/>
      <c r="I126" s="69"/>
      <c r="J126" s="29"/>
      <c r="K126" s="30"/>
      <c r="L126" s="30"/>
      <c r="M126" s="70">
        <v>2</v>
      </c>
      <c r="N126" s="32">
        <f t="shared" si="16"/>
        <v>85280.05000000009</v>
      </c>
    </row>
    <row r="127" spans="1:14" ht="14.25">
      <c r="A127" s="26">
        <f t="shared" si="17"/>
        <v>8</v>
      </c>
      <c r="B127" s="67" t="s">
        <v>477</v>
      </c>
      <c r="C127" s="73" t="s">
        <v>492</v>
      </c>
      <c r="D127" s="68"/>
      <c r="E127" s="30"/>
      <c r="F127" s="30"/>
      <c r="G127" s="30"/>
      <c r="H127" s="30"/>
      <c r="I127" s="69"/>
      <c r="J127" s="29">
        <v>1500</v>
      </c>
      <c r="K127" s="30"/>
      <c r="L127" s="30"/>
      <c r="M127" s="70"/>
      <c r="N127" s="32">
        <f t="shared" si="16"/>
        <v>83780.05000000009</v>
      </c>
    </row>
    <row r="128" spans="1:14" ht="14.25">
      <c r="A128" s="26">
        <f t="shared" si="17"/>
        <v>9</v>
      </c>
      <c r="B128" s="67" t="s">
        <v>477</v>
      </c>
      <c r="C128" s="73" t="s">
        <v>488</v>
      </c>
      <c r="D128" s="68"/>
      <c r="E128" s="30"/>
      <c r="F128" s="30"/>
      <c r="G128" s="30"/>
      <c r="H128" s="30"/>
      <c r="I128" s="69"/>
      <c r="J128" s="29"/>
      <c r="K128" s="30"/>
      <c r="L128" s="30"/>
      <c r="M128" s="70">
        <v>2</v>
      </c>
      <c r="N128" s="32">
        <f t="shared" si="16"/>
        <v>83778.05000000009</v>
      </c>
    </row>
    <row r="129" spans="1:14" ht="14.25">
      <c r="A129" s="26">
        <f t="shared" si="17"/>
        <v>10</v>
      </c>
      <c r="B129" s="67" t="s">
        <v>477</v>
      </c>
      <c r="C129" s="73" t="s">
        <v>493</v>
      </c>
      <c r="D129" s="68"/>
      <c r="E129" s="30"/>
      <c r="F129" s="30"/>
      <c r="G129" s="30"/>
      <c r="H129" s="30"/>
      <c r="I129" s="69"/>
      <c r="J129" s="29">
        <v>5400</v>
      </c>
      <c r="K129" s="30"/>
      <c r="L129" s="30"/>
      <c r="M129" s="70"/>
      <c r="N129" s="32">
        <f t="shared" si="16"/>
        <v>78378.05000000009</v>
      </c>
    </row>
    <row r="130" spans="1:14" ht="14.25">
      <c r="A130" s="26">
        <f t="shared" si="17"/>
        <v>11</v>
      </c>
      <c r="B130" s="67" t="s">
        <v>477</v>
      </c>
      <c r="C130" s="73" t="s">
        <v>488</v>
      </c>
      <c r="D130" s="107"/>
      <c r="E130" s="95"/>
      <c r="F130" s="95"/>
      <c r="G130" s="95"/>
      <c r="H130" s="95"/>
      <c r="I130" s="108"/>
      <c r="J130" s="109"/>
      <c r="K130" s="95"/>
      <c r="L130" s="95"/>
      <c r="M130" s="110">
        <v>10</v>
      </c>
      <c r="N130" s="32">
        <f t="shared" si="16"/>
        <v>78368.05000000009</v>
      </c>
    </row>
    <row r="131" spans="1:14" ht="14.25">
      <c r="A131" s="26">
        <f t="shared" si="17"/>
        <v>12</v>
      </c>
      <c r="B131" s="67" t="s">
        <v>477</v>
      </c>
      <c r="C131" s="73" t="s">
        <v>494</v>
      </c>
      <c r="D131" s="107"/>
      <c r="E131" s="95"/>
      <c r="F131" s="95"/>
      <c r="G131" s="95"/>
      <c r="H131" s="95"/>
      <c r="I131" s="108"/>
      <c r="J131" s="109">
        <v>1500</v>
      </c>
      <c r="K131" s="95"/>
      <c r="L131" s="95"/>
      <c r="M131" s="110"/>
      <c r="N131" s="32">
        <f t="shared" si="16"/>
        <v>76868.05000000009</v>
      </c>
    </row>
    <row r="132" spans="1:14" ht="14.25">
      <c r="A132" s="26">
        <f t="shared" si="17"/>
        <v>13</v>
      </c>
      <c r="B132" s="67" t="s">
        <v>477</v>
      </c>
      <c r="C132" s="73" t="s">
        <v>488</v>
      </c>
      <c r="D132" s="107"/>
      <c r="E132" s="95"/>
      <c r="F132" s="95"/>
      <c r="G132" s="95"/>
      <c r="H132" s="95"/>
      <c r="I132" s="108"/>
      <c r="J132" s="109"/>
      <c r="K132" s="95"/>
      <c r="L132" s="95"/>
      <c r="M132" s="110">
        <v>2</v>
      </c>
      <c r="N132" s="32">
        <f t="shared" si="16"/>
        <v>76866.05000000009</v>
      </c>
    </row>
    <row r="133" spans="1:14" ht="14.25">
      <c r="A133" s="26">
        <f t="shared" si="17"/>
        <v>14</v>
      </c>
      <c r="B133" s="67" t="s">
        <v>477</v>
      </c>
      <c r="C133" s="73" t="s">
        <v>495</v>
      </c>
      <c r="D133" s="107"/>
      <c r="E133" s="95"/>
      <c r="F133" s="95"/>
      <c r="G133" s="95"/>
      <c r="H133" s="95"/>
      <c r="I133" s="108"/>
      <c r="J133" s="109">
        <v>1000</v>
      </c>
      <c r="K133" s="95"/>
      <c r="L133" s="95"/>
      <c r="M133" s="110"/>
      <c r="N133" s="32">
        <f t="shared" si="16"/>
        <v>75866.05000000009</v>
      </c>
    </row>
    <row r="134" spans="1:14" ht="14.25">
      <c r="A134" s="26">
        <f t="shared" si="17"/>
        <v>15</v>
      </c>
      <c r="B134" s="67" t="s">
        <v>477</v>
      </c>
      <c r="C134" s="73" t="s">
        <v>488</v>
      </c>
      <c r="D134" s="107"/>
      <c r="E134" s="95"/>
      <c r="F134" s="95"/>
      <c r="G134" s="95"/>
      <c r="H134" s="95"/>
      <c r="I134" s="108"/>
      <c r="J134" s="109"/>
      <c r="K134" s="95"/>
      <c r="L134" s="95"/>
      <c r="M134" s="110">
        <v>2</v>
      </c>
      <c r="N134" s="32">
        <f t="shared" si="16"/>
        <v>75864.05000000009</v>
      </c>
    </row>
    <row r="135" spans="1:14" ht="14.25">
      <c r="A135" s="26">
        <f t="shared" si="17"/>
        <v>16</v>
      </c>
      <c r="B135" s="67" t="s">
        <v>477</v>
      </c>
      <c r="C135" s="73" t="s">
        <v>496</v>
      </c>
      <c r="D135" s="107"/>
      <c r="E135" s="95"/>
      <c r="F135" s="95"/>
      <c r="G135" s="95"/>
      <c r="H135" s="95"/>
      <c r="I135" s="108"/>
      <c r="J135" s="109">
        <v>1000</v>
      </c>
      <c r="K135" s="95"/>
      <c r="L135" s="95"/>
      <c r="M135" s="110"/>
      <c r="N135" s="32">
        <f t="shared" si="16"/>
        <v>74864.05000000009</v>
      </c>
    </row>
    <row r="136" spans="1:14" ht="14.25">
      <c r="A136" s="26">
        <f t="shared" si="17"/>
        <v>17</v>
      </c>
      <c r="B136" s="67" t="s">
        <v>477</v>
      </c>
      <c r="C136" s="73" t="s">
        <v>488</v>
      </c>
      <c r="D136" s="107"/>
      <c r="E136" s="95"/>
      <c r="F136" s="95"/>
      <c r="G136" s="95"/>
      <c r="H136" s="95"/>
      <c r="I136" s="108"/>
      <c r="J136" s="109"/>
      <c r="K136" s="95"/>
      <c r="L136" s="95"/>
      <c r="M136" s="110">
        <v>2</v>
      </c>
      <c r="N136" s="32">
        <f t="shared" si="16"/>
        <v>74862.05000000009</v>
      </c>
    </row>
    <row r="137" spans="1:14" ht="14.25">
      <c r="A137" s="26">
        <f t="shared" si="17"/>
        <v>18</v>
      </c>
      <c r="B137" s="67" t="s">
        <v>477</v>
      </c>
      <c r="C137" s="73" t="s">
        <v>497</v>
      </c>
      <c r="D137" s="107"/>
      <c r="E137" s="95"/>
      <c r="F137" s="95"/>
      <c r="G137" s="95"/>
      <c r="H137" s="95"/>
      <c r="I137" s="108"/>
      <c r="J137" s="109">
        <v>1000</v>
      </c>
      <c r="K137" s="95"/>
      <c r="L137" s="95"/>
      <c r="M137" s="110"/>
      <c r="N137" s="32">
        <f t="shared" si="16"/>
        <v>73862.05000000009</v>
      </c>
    </row>
    <row r="138" spans="1:14" ht="14.25">
      <c r="A138" s="26">
        <f t="shared" si="17"/>
        <v>19</v>
      </c>
      <c r="B138" s="67" t="s">
        <v>477</v>
      </c>
      <c r="C138" s="73" t="s">
        <v>488</v>
      </c>
      <c r="D138" s="107"/>
      <c r="E138" s="95"/>
      <c r="F138" s="95"/>
      <c r="G138" s="95"/>
      <c r="H138" s="95"/>
      <c r="I138" s="108"/>
      <c r="J138" s="109"/>
      <c r="K138" s="95"/>
      <c r="L138" s="95"/>
      <c r="M138" s="110">
        <v>2</v>
      </c>
      <c r="N138" s="32">
        <f t="shared" si="16"/>
        <v>73860.05000000009</v>
      </c>
    </row>
    <row r="139" spans="1:14" ht="14.25">
      <c r="A139" s="26">
        <f t="shared" si="17"/>
        <v>20</v>
      </c>
      <c r="B139" s="67" t="s">
        <v>477</v>
      </c>
      <c r="C139" s="73" t="s">
        <v>498</v>
      </c>
      <c r="D139" s="107"/>
      <c r="E139" s="95"/>
      <c r="F139" s="95"/>
      <c r="G139" s="95"/>
      <c r="H139" s="95"/>
      <c r="I139" s="108"/>
      <c r="J139" s="109">
        <v>1000</v>
      </c>
      <c r="K139" s="95"/>
      <c r="L139" s="95"/>
      <c r="M139" s="110"/>
      <c r="N139" s="32">
        <f t="shared" si="16"/>
        <v>72860.05000000009</v>
      </c>
    </row>
    <row r="140" spans="1:14" ht="14.25">
      <c r="A140" s="26">
        <f t="shared" si="17"/>
        <v>21</v>
      </c>
      <c r="B140" s="67" t="s">
        <v>477</v>
      </c>
      <c r="C140" s="73" t="s">
        <v>488</v>
      </c>
      <c r="D140" s="107"/>
      <c r="E140" s="95"/>
      <c r="F140" s="95"/>
      <c r="G140" s="95"/>
      <c r="H140" s="95"/>
      <c r="I140" s="108"/>
      <c r="J140" s="109"/>
      <c r="K140" s="95"/>
      <c r="L140" s="95"/>
      <c r="M140" s="110">
        <v>2</v>
      </c>
      <c r="N140" s="32">
        <f t="shared" si="16"/>
        <v>72858.05000000009</v>
      </c>
    </row>
    <row r="141" spans="1:14" ht="14.25">
      <c r="A141" s="26">
        <f t="shared" si="17"/>
        <v>22</v>
      </c>
      <c r="B141" s="67" t="s">
        <v>477</v>
      </c>
      <c r="C141" s="73" t="s">
        <v>499</v>
      </c>
      <c r="D141" s="107"/>
      <c r="E141" s="95"/>
      <c r="F141" s="95"/>
      <c r="G141" s="95"/>
      <c r="H141" s="95"/>
      <c r="I141" s="108"/>
      <c r="J141" s="109">
        <v>1500</v>
      </c>
      <c r="K141" s="95"/>
      <c r="L141" s="95"/>
      <c r="M141" s="110"/>
      <c r="N141" s="32">
        <f t="shared" si="16"/>
        <v>71358.05000000009</v>
      </c>
    </row>
    <row r="142" spans="1:14" ht="14.25">
      <c r="A142" s="26">
        <f t="shared" si="17"/>
        <v>23</v>
      </c>
      <c r="B142" s="67" t="s">
        <v>477</v>
      </c>
      <c r="C142" s="73" t="s">
        <v>488</v>
      </c>
      <c r="D142" s="107"/>
      <c r="E142" s="95"/>
      <c r="F142" s="95"/>
      <c r="G142" s="95"/>
      <c r="H142" s="95"/>
      <c r="I142" s="108"/>
      <c r="J142" s="109"/>
      <c r="K142" s="95"/>
      <c r="L142" s="95"/>
      <c r="M142" s="110">
        <v>2</v>
      </c>
      <c r="N142" s="32">
        <f t="shared" si="16"/>
        <v>71356.05000000009</v>
      </c>
    </row>
    <row r="143" spans="1:14" ht="14.25">
      <c r="A143" s="26">
        <f t="shared" si="17"/>
        <v>24</v>
      </c>
      <c r="B143" s="67" t="s">
        <v>477</v>
      </c>
      <c r="C143" s="73" t="s">
        <v>500</v>
      </c>
      <c r="D143" s="107"/>
      <c r="E143" s="95"/>
      <c r="F143" s="95"/>
      <c r="G143" s="95"/>
      <c r="H143" s="95"/>
      <c r="I143" s="108"/>
      <c r="J143" s="109">
        <v>1500</v>
      </c>
      <c r="K143" s="95"/>
      <c r="L143" s="95"/>
      <c r="M143" s="110"/>
      <c r="N143" s="32">
        <f t="shared" si="16"/>
        <v>69856.05000000009</v>
      </c>
    </row>
    <row r="144" spans="1:14" ht="14.25">
      <c r="A144" s="26">
        <f t="shared" si="17"/>
        <v>25</v>
      </c>
      <c r="B144" s="67" t="s">
        <v>477</v>
      </c>
      <c r="C144" s="73" t="s">
        <v>488</v>
      </c>
      <c r="D144" s="107"/>
      <c r="E144" s="95"/>
      <c r="F144" s="95"/>
      <c r="G144" s="95"/>
      <c r="H144" s="95"/>
      <c r="I144" s="108"/>
      <c r="J144" s="109"/>
      <c r="K144" s="95"/>
      <c r="L144" s="95"/>
      <c r="M144" s="110">
        <v>2</v>
      </c>
      <c r="N144" s="32">
        <f t="shared" si="16"/>
        <v>69854.05000000009</v>
      </c>
    </row>
    <row r="145" spans="1:14" ht="14.25">
      <c r="A145" s="26">
        <f t="shared" si="17"/>
        <v>26</v>
      </c>
      <c r="B145" s="67" t="s">
        <v>477</v>
      </c>
      <c r="C145" s="73" t="s">
        <v>501</v>
      </c>
      <c r="D145" s="107"/>
      <c r="E145" s="95"/>
      <c r="F145" s="95"/>
      <c r="G145" s="95"/>
      <c r="H145" s="95"/>
      <c r="I145" s="108"/>
      <c r="J145" s="109">
        <v>1000</v>
      </c>
      <c r="K145" s="95"/>
      <c r="L145" s="95"/>
      <c r="M145" s="110"/>
      <c r="N145" s="32">
        <f t="shared" si="16"/>
        <v>68854.05000000009</v>
      </c>
    </row>
    <row r="146" spans="1:14" ht="14.25">
      <c r="A146" s="26">
        <f t="shared" si="17"/>
        <v>27</v>
      </c>
      <c r="B146" s="67" t="s">
        <v>477</v>
      </c>
      <c r="C146" s="73" t="s">
        <v>488</v>
      </c>
      <c r="D146" s="107"/>
      <c r="E146" s="95"/>
      <c r="F146" s="95"/>
      <c r="G146" s="95"/>
      <c r="H146" s="95"/>
      <c r="I146" s="108"/>
      <c r="J146" s="109"/>
      <c r="K146" s="95"/>
      <c r="L146" s="95"/>
      <c r="M146" s="110">
        <v>2</v>
      </c>
      <c r="N146" s="32">
        <f t="shared" si="16"/>
        <v>68852.05000000009</v>
      </c>
    </row>
    <row r="147" spans="1:14" ht="14.25">
      <c r="A147" s="26">
        <f t="shared" si="17"/>
        <v>28</v>
      </c>
      <c r="B147" s="67" t="s">
        <v>477</v>
      </c>
      <c r="C147" s="73" t="s">
        <v>403</v>
      </c>
      <c r="D147" s="107"/>
      <c r="E147" s="95"/>
      <c r="F147" s="95"/>
      <c r="G147" s="95"/>
      <c r="H147" s="95"/>
      <c r="I147" s="108"/>
      <c r="J147" s="109">
        <v>1000</v>
      </c>
      <c r="K147" s="95"/>
      <c r="L147" s="95"/>
      <c r="M147" s="110"/>
      <c r="N147" s="32">
        <f t="shared" si="16"/>
        <v>67852.05000000009</v>
      </c>
    </row>
    <row r="148" spans="1:14" ht="14.25">
      <c r="A148" s="26">
        <f t="shared" si="17"/>
        <v>29</v>
      </c>
      <c r="B148" s="67" t="s">
        <v>477</v>
      </c>
      <c r="C148" s="73" t="s">
        <v>488</v>
      </c>
      <c r="D148" s="107"/>
      <c r="E148" s="95"/>
      <c r="F148" s="95"/>
      <c r="G148" s="95"/>
      <c r="H148" s="95"/>
      <c r="I148" s="108"/>
      <c r="J148" s="109"/>
      <c r="K148" s="95"/>
      <c r="L148" s="95"/>
      <c r="M148" s="110">
        <v>2</v>
      </c>
      <c r="N148" s="32">
        <f t="shared" si="16"/>
        <v>67850.05000000009</v>
      </c>
    </row>
    <row r="149" spans="1:14" ht="14.25">
      <c r="A149" s="26">
        <f t="shared" si="17"/>
        <v>30</v>
      </c>
      <c r="B149" s="67" t="s">
        <v>477</v>
      </c>
      <c r="C149" s="73" t="s">
        <v>402</v>
      </c>
      <c r="D149" s="107"/>
      <c r="E149" s="95"/>
      <c r="F149" s="95"/>
      <c r="G149" s="95"/>
      <c r="H149" s="95"/>
      <c r="I149" s="108"/>
      <c r="J149" s="109">
        <v>1000</v>
      </c>
      <c r="K149" s="95"/>
      <c r="L149" s="95"/>
      <c r="M149" s="110"/>
      <c r="N149" s="32">
        <f t="shared" si="16"/>
        <v>66850.05000000009</v>
      </c>
    </row>
    <row r="150" spans="1:14" ht="14.25">
      <c r="A150" s="26">
        <f t="shared" si="17"/>
        <v>31</v>
      </c>
      <c r="B150" s="67" t="s">
        <v>477</v>
      </c>
      <c r="C150" s="73" t="s">
        <v>488</v>
      </c>
      <c r="D150" s="107"/>
      <c r="E150" s="95"/>
      <c r="F150" s="95"/>
      <c r="G150" s="95"/>
      <c r="H150" s="95"/>
      <c r="I150" s="108"/>
      <c r="J150" s="109"/>
      <c r="K150" s="95"/>
      <c r="L150" s="95"/>
      <c r="M150" s="110">
        <v>2</v>
      </c>
      <c r="N150" s="32">
        <f t="shared" si="16"/>
        <v>66848.05000000009</v>
      </c>
    </row>
    <row r="151" spans="1:14" ht="14.25">
      <c r="A151" s="26">
        <f t="shared" si="17"/>
        <v>32</v>
      </c>
      <c r="B151" s="67" t="s">
        <v>477</v>
      </c>
      <c r="C151" s="73" t="s">
        <v>401</v>
      </c>
      <c r="D151" s="107"/>
      <c r="E151" s="95"/>
      <c r="F151" s="95"/>
      <c r="G151" s="95"/>
      <c r="H151" s="95"/>
      <c r="I151" s="108"/>
      <c r="J151" s="109">
        <v>1000</v>
      </c>
      <c r="K151" s="95"/>
      <c r="L151" s="95"/>
      <c r="M151" s="110"/>
      <c r="N151" s="32">
        <f t="shared" si="16"/>
        <v>65848.05000000009</v>
      </c>
    </row>
    <row r="152" spans="1:14" ht="14.25">
      <c r="A152" s="26">
        <f t="shared" si="17"/>
        <v>33</v>
      </c>
      <c r="B152" s="67" t="s">
        <v>477</v>
      </c>
      <c r="C152" s="73" t="s">
        <v>488</v>
      </c>
      <c r="D152" s="107"/>
      <c r="E152" s="95"/>
      <c r="F152" s="95"/>
      <c r="G152" s="95"/>
      <c r="H152" s="95"/>
      <c r="I152" s="108"/>
      <c r="J152" s="109"/>
      <c r="K152" s="95"/>
      <c r="L152" s="95"/>
      <c r="M152" s="110">
        <v>2</v>
      </c>
      <c r="N152" s="32">
        <f t="shared" si="16"/>
        <v>65846.05000000009</v>
      </c>
    </row>
    <row r="153" spans="1:14" ht="14.25">
      <c r="A153" s="26">
        <f t="shared" si="17"/>
        <v>34</v>
      </c>
      <c r="B153" s="67" t="s">
        <v>477</v>
      </c>
      <c r="C153" s="73" t="s">
        <v>502</v>
      </c>
      <c r="D153" s="107"/>
      <c r="E153" s="95"/>
      <c r="F153" s="95"/>
      <c r="G153" s="95"/>
      <c r="H153" s="95"/>
      <c r="I153" s="108"/>
      <c r="J153" s="109">
        <v>1000</v>
      </c>
      <c r="K153" s="95"/>
      <c r="L153" s="95"/>
      <c r="M153" s="110"/>
      <c r="N153" s="32">
        <f t="shared" si="16"/>
        <v>64846.05000000009</v>
      </c>
    </row>
    <row r="154" spans="1:14" ht="14.25">
      <c r="A154" s="26">
        <f t="shared" si="17"/>
        <v>35</v>
      </c>
      <c r="B154" s="67" t="s">
        <v>477</v>
      </c>
      <c r="C154" s="73" t="s">
        <v>488</v>
      </c>
      <c r="D154" s="107"/>
      <c r="E154" s="95"/>
      <c r="F154" s="95"/>
      <c r="G154" s="95"/>
      <c r="H154" s="95"/>
      <c r="I154" s="108"/>
      <c r="J154" s="109"/>
      <c r="K154" s="95"/>
      <c r="L154" s="95"/>
      <c r="M154" s="110">
        <v>2</v>
      </c>
      <c r="N154" s="32">
        <f t="shared" si="16"/>
        <v>64844.05000000009</v>
      </c>
    </row>
    <row r="155" spans="1:14" ht="14.25">
      <c r="A155" s="26">
        <f t="shared" si="17"/>
        <v>36</v>
      </c>
      <c r="B155" s="67" t="s">
        <v>477</v>
      </c>
      <c r="C155" s="73" t="s">
        <v>503</v>
      </c>
      <c r="D155" s="107"/>
      <c r="E155" s="95"/>
      <c r="F155" s="95"/>
      <c r="G155" s="95"/>
      <c r="H155" s="95"/>
      <c r="I155" s="108"/>
      <c r="J155" s="109">
        <v>1000</v>
      </c>
      <c r="K155" s="95"/>
      <c r="L155" s="95"/>
      <c r="M155" s="110"/>
      <c r="N155" s="32">
        <f t="shared" si="16"/>
        <v>63844.05000000009</v>
      </c>
    </row>
    <row r="156" spans="1:14" ht="14.25">
      <c r="A156" s="26">
        <f t="shared" si="17"/>
        <v>37</v>
      </c>
      <c r="B156" s="67" t="s">
        <v>477</v>
      </c>
      <c r="C156" s="73" t="s">
        <v>488</v>
      </c>
      <c r="D156" s="107"/>
      <c r="E156" s="95"/>
      <c r="F156" s="95"/>
      <c r="G156" s="95"/>
      <c r="H156" s="95"/>
      <c r="I156" s="108"/>
      <c r="J156" s="109"/>
      <c r="K156" s="95"/>
      <c r="L156" s="95"/>
      <c r="M156" s="110">
        <v>2</v>
      </c>
      <c r="N156" s="32">
        <f t="shared" si="16"/>
        <v>63842.05000000009</v>
      </c>
    </row>
    <row r="157" spans="1:14" ht="14.25">
      <c r="A157" s="26">
        <f t="shared" si="17"/>
        <v>38</v>
      </c>
      <c r="B157" s="67" t="s">
        <v>477</v>
      </c>
      <c r="C157" s="73" t="s">
        <v>400</v>
      </c>
      <c r="D157" s="107"/>
      <c r="E157" s="95"/>
      <c r="F157" s="95"/>
      <c r="G157" s="95"/>
      <c r="H157" s="95"/>
      <c r="I157" s="108"/>
      <c r="J157" s="109">
        <v>1000</v>
      </c>
      <c r="K157" s="95"/>
      <c r="L157" s="95"/>
      <c r="M157" s="110"/>
      <c r="N157" s="32">
        <f t="shared" si="16"/>
        <v>62842.05000000009</v>
      </c>
    </row>
    <row r="158" spans="1:14" ht="14.25">
      <c r="A158" s="26">
        <f t="shared" si="17"/>
        <v>39</v>
      </c>
      <c r="B158" s="67" t="s">
        <v>477</v>
      </c>
      <c r="C158" s="73" t="s">
        <v>488</v>
      </c>
      <c r="D158" s="107"/>
      <c r="E158" s="95"/>
      <c r="F158" s="95"/>
      <c r="G158" s="95"/>
      <c r="H158" s="95"/>
      <c r="I158" s="108"/>
      <c r="J158" s="109"/>
      <c r="K158" s="95"/>
      <c r="L158" s="95"/>
      <c r="M158" s="110">
        <v>2</v>
      </c>
      <c r="N158" s="32">
        <f t="shared" si="16"/>
        <v>62840.05000000009</v>
      </c>
    </row>
    <row r="159" spans="1:14" ht="14.25">
      <c r="A159" s="26">
        <f t="shared" si="17"/>
        <v>40</v>
      </c>
      <c r="B159" s="67" t="s">
        <v>477</v>
      </c>
      <c r="C159" s="73" t="s">
        <v>404</v>
      </c>
      <c r="D159" s="107"/>
      <c r="E159" s="95"/>
      <c r="F159" s="95"/>
      <c r="G159" s="95"/>
      <c r="H159" s="95"/>
      <c r="I159" s="108"/>
      <c r="J159" s="109">
        <v>1000</v>
      </c>
      <c r="K159" s="95"/>
      <c r="L159" s="95"/>
      <c r="M159" s="110"/>
      <c r="N159" s="32">
        <f t="shared" si="16"/>
        <v>61840.05000000009</v>
      </c>
    </row>
    <row r="160" spans="1:14" ht="14.25">
      <c r="A160" s="26">
        <f t="shared" si="17"/>
        <v>41</v>
      </c>
      <c r="B160" s="67" t="s">
        <v>477</v>
      </c>
      <c r="C160" s="73" t="s">
        <v>488</v>
      </c>
      <c r="D160" s="107"/>
      <c r="E160" s="95"/>
      <c r="F160" s="95"/>
      <c r="G160" s="95"/>
      <c r="H160" s="95"/>
      <c r="I160" s="108"/>
      <c r="J160" s="109"/>
      <c r="K160" s="95"/>
      <c r="L160" s="95"/>
      <c r="M160" s="110">
        <v>2</v>
      </c>
      <c r="N160" s="32">
        <f t="shared" si="16"/>
        <v>61838.05000000009</v>
      </c>
    </row>
    <row r="161" spans="1:14" ht="14.25">
      <c r="A161" s="26">
        <f t="shared" si="17"/>
        <v>42</v>
      </c>
      <c r="B161" s="67" t="s">
        <v>477</v>
      </c>
      <c r="C161" s="73" t="s">
        <v>504</v>
      </c>
      <c r="D161" s="107"/>
      <c r="E161" s="95"/>
      <c r="F161" s="95"/>
      <c r="G161" s="95"/>
      <c r="H161" s="95"/>
      <c r="I161" s="108"/>
      <c r="J161" s="109">
        <v>1000</v>
      </c>
      <c r="K161" s="95"/>
      <c r="L161" s="95"/>
      <c r="M161" s="110"/>
      <c r="N161" s="32">
        <f t="shared" si="16"/>
        <v>60838.05000000009</v>
      </c>
    </row>
    <row r="162" spans="1:14" ht="14.25">
      <c r="A162" s="26">
        <f t="shared" si="17"/>
        <v>43</v>
      </c>
      <c r="B162" s="67" t="s">
        <v>477</v>
      </c>
      <c r="C162" s="73" t="s">
        <v>488</v>
      </c>
      <c r="D162" s="107"/>
      <c r="E162" s="95"/>
      <c r="F162" s="95"/>
      <c r="G162" s="95"/>
      <c r="H162" s="95"/>
      <c r="I162" s="108"/>
      <c r="J162" s="109"/>
      <c r="K162" s="95"/>
      <c r="L162" s="95"/>
      <c r="M162" s="110">
        <v>2</v>
      </c>
      <c r="N162" s="32">
        <f t="shared" si="16"/>
        <v>60836.05000000009</v>
      </c>
    </row>
    <row r="163" spans="1:14" ht="14.25">
      <c r="A163" s="26">
        <f t="shared" si="17"/>
        <v>44</v>
      </c>
      <c r="B163" s="67" t="s">
        <v>478</v>
      </c>
      <c r="C163" s="73" t="s">
        <v>505</v>
      </c>
      <c r="D163" s="107"/>
      <c r="E163" s="95"/>
      <c r="F163" s="95"/>
      <c r="G163" s="95"/>
      <c r="H163" s="95"/>
      <c r="I163" s="108"/>
      <c r="J163" s="109">
        <v>1000</v>
      </c>
      <c r="K163" s="95"/>
      <c r="L163" s="95"/>
      <c r="M163" s="110"/>
      <c r="N163" s="32">
        <f t="shared" si="16"/>
        <v>59836.05000000009</v>
      </c>
    </row>
    <row r="164" spans="1:14" ht="14.25">
      <c r="A164" s="26">
        <f t="shared" si="17"/>
        <v>45</v>
      </c>
      <c r="B164" s="67" t="s">
        <v>478</v>
      </c>
      <c r="C164" s="73" t="s">
        <v>506</v>
      </c>
      <c r="D164" s="107"/>
      <c r="E164" s="95"/>
      <c r="F164" s="95"/>
      <c r="G164" s="95"/>
      <c r="H164" s="95"/>
      <c r="I164" s="108"/>
      <c r="J164" s="109">
        <v>1000</v>
      </c>
      <c r="K164" s="95"/>
      <c r="L164" s="95"/>
      <c r="M164" s="110"/>
      <c r="N164" s="32">
        <f t="shared" si="16"/>
        <v>58836.05000000009</v>
      </c>
    </row>
    <row r="165" spans="1:14" ht="14.25">
      <c r="A165" s="26">
        <f t="shared" si="17"/>
        <v>46</v>
      </c>
      <c r="B165" s="67" t="s">
        <v>478</v>
      </c>
      <c r="C165" s="72" t="s">
        <v>507</v>
      </c>
      <c r="D165" s="107">
        <v>2400</v>
      </c>
      <c r="E165" s="95"/>
      <c r="F165" s="95"/>
      <c r="G165" s="95"/>
      <c r="H165" s="95"/>
      <c r="I165" s="108"/>
      <c r="J165" s="109"/>
      <c r="K165" s="95"/>
      <c r="L165" s="95"/>
      <c r="M165" s="110"/>
      <c r="N165" s="32">
        <f t="shared" si="16"/>
        <v>61236.05000000009</v>
      </c>
    </row>
    <row r="166" spans="1:14" ht="14.25">
      <c r="A166" s="26">
        <f t="shared" si="17"/>
        <v>47</v>
      </c>
      <c r="B166" s="67" t="s">
        <v>479</v>
      </c>
      <c r="C166" s="73" t="s">
        <v>508</v>
      </c>
      <c r="D166" s="107"/>
      <c r="E166" s="95"/>
      <c r="F166" s="95"/>
      <c r="G166" s="95"/>
      <c r="H166" s="95"/>
      <c r="I166" s="108"/>
      <c r="J166" s="109">
        <v>1000</v>
      </c>
      <c r="K166" s="95"/>
      <c r="L166" s="95"/>
      <c r="M166" s="110"/>
      <c r="N166" s="32">
        <f t="shared" si="16"/>
        <v>60236.05000000009</v>
      </c>
    </row>
    <row r="167" spans="1:14" ht="14.25">
      <c r="A167" s="26">
        <f t="shared" si="17"/>
        <v>48</v>
      </c>
      <c r="B167" s="67" t="s">
        <v>479</v>
      </c>
      <c r="C167" s="73" t="s">
        <v>509</v>
      </c>
      <c r="D167" s="107"/>
      <c r="E167" s="95"/>
      <c r="F167" s="95"/>
      <c r="G167" s="95"/>
      <c r="H167" s="95"/>
      <c r="I167" s="108"/>
      <c r="J167" s="109">
        <v>1000</v>
      </c>
      <c r="K167" s="95"/>
      <c r="L167" s="95"/>
      <c r="M167" s="110"/>
      <c r="N167" s="32">
        <f t="shared" si="16"/>
        <v>59236.05000000009</v>
      </c>
    </row>
    <row r="168" spans="1:14" ht="14.25">
      <c r="A168" s="26">
        <f t="shared" si="17"/>
        <v>49</v>
      </c>
      <c r="B168" s="67" t="s">
        <v>479</v>
      </c>
      <c r="C168" s="73" t="s">
        <v>510</v>
      </c>
      <c r="D168" s="107"/>
      <c r="E168" s="95"/>
      <c r="F168" s="95"/>
      <c r="G168" s="95"/>
      <c r="H168" s="95"/>
      <c r="I168" s="108"/>
      <c r="J168" s="109">
        <v>1000</v>
      </c>
      <c r="K168" s="95"/>
      <c r="L168" s="95"/>
      <c r="M168" s="110"/>
      <c r="N168" s="32">
        <f t="shared" si="16"/>
        <v>58236.05000000009</v>
      </c>
    </row>
    <row r="169" spans="1:14" ht="14.25">
      <c r="A169" s="26">
        <f t="shared" si="17"/>
        <v>50</v>
      </c>
      <c r="B169" s="67" t="s">
        <v>479</v>
      </c>
      <c r="C169" s="73" t="s">
        <v>511</v>
      </c>
      <c r="D169" s="107"/>
      <c r="E169" s="95"/>
      <c r="F169" s="95"/>
      <c r="G169" s="95"/>
      <c r="H169" s="95"/>
      <c r="I169" s="108"/>
      <c r="J169" s="109">
        <v>1500</v>
      </c>
      <c r="K169" s="95"/>
      <c r="L169" s="95"/>
      <c r="M169" s="110"/>
      <c r="N169" s="32">
        <f t="shared" si="16"/>
        <v>56736.05000000009</v>
      </c>
    </row>
    <row r="170" spans="1:14" ht="14.25">
      <c r="A170" s="26">
        <f t="shared" si="17"/>
        <v>51</v>
      </c>
      <c r="B170" s="67" t="s">
        <v>479</v>
      </c>
      <c r="C170" s="73" t="s">
        <v>512</v>
      </c>
      <c r="D170" s="107"/>
      <c r="E170" s="95"/>
      <c r="F170" s="95"/>
      <c r="G170" s="95"/>
      <c r="H170" s="95"/>
      <c r="I170" s="108"/>
      <c r="J170" s="109">
        <v>600</v>
      </c>
      <c r="K170" s="95"/>
      <c r="L170" s="95"/>
      <c r="M170" s="110"/>
      <c r="N170" s="32">
        <f t="shared" si="16"/>
        <v>56136.05000000009</v>
      </c>
    </row>
    <row r="171" spans="1:14" ht="14.25">
      <c r="A171" s="26">
        <f t="shared" si="17"/>
        <v>52</v>
      </c>
      <c r="B171" s="67" t="s">
        <v>480</v>
      </c>
      <c r="C171" s="73" t="s">
        <v>513</v>
      </c>
      <c r="D171" s="107"/>
      <c r="E171" s="95"/>
      <c r="F171" s="95"/>
      <c r="G171" s="95"/>
      <c r="H171" s="95"/>
      <c r="I171" s="108"/>
      <c r="J171" s="109">
        <v>1000</v>
      </c>
      <c r="K171" s="95"/>
      <c r="L171" s="95"/>
      <c r="M171" s="110"/>
      <c r="N171" s="32">
        <f t="shared" si="16"/>
        <v>55136.05000000009</v>
      </c>
    </row>
    <row r="172" spans="1:14" ht="14.25">
      <c r="A172" s="26">
        <f t="shared" si="17"/>
        <v>53</v>
      </c>
      <c r="B172" s="67" t="s">
        <v>480</v>
      </c>
      <c r="C172" s="73" t="s">
        <v>514</v>
      </c>
      <c r="D172" s="107"/>
      <c r="E172" s="95"/>
      <c r="F172" s="95"/>
      <c r="G172" s="95"/>
      <c r="H172" s="95"/>
      <c r="I172" s="108"/>
      <c r="J172" s="109">
        <v>1000</v>
      </c>
      <c r="K172" s="95"/>
      <c r="L172" s="95"/>
      <c r="M172" s="110"/>
      <c r="N172" s="32">
        <f t="shared" si="16"/>
        <v>54136.05000000009</v>
      </c>
    </row>
    <row r="173" spans="1:14" ht="14.25">
      <c r="A173" s="26">
        <f t="shared" si="17"/>
        <v>54</v>
      </c>
      <c r="B173" s="67" t="s">
        <v>480</v>
      </c>
      <c r="C173" s="73" t="s">
        <v>515</v>
      </c>
      <c r="D173" s="107"/>
      <c r="E173" s="95"/>
      <c r="F173" s="95"/>
      <c r="G173" s="95"/>
      <c r="H173" s="95"/>
      <c r="I173" s="108"/>
      <c r="J173" s="109">
        <v>1000</v>
      </c>
      <c r="K173" s="95"/>
      <c r="L173" s="95"/>
      <c r="M173" s="110"/>
      <c r="N173" s="32">
        <f t="shared" si="16"/>
        <v>53136.05000000009</v>
      </c>
    </row>
    <row r="174" spans="1:14" ht="14.25">
      <c r="A174" s="26">
        <f t="shared" si="17"/>
        <v>55</v>
      </c>
      <c r="B174" s="67" t="s">
        <v>480</v>
      </c>
      <c r="C174" s="73" t="s">
        <v>516</v>
      </c>
      <c r="D174" s="107"/>
      <c r="E174" s="95"/>
      <c r="F174" s="95"/>
      <c r="G174" s="95"/>
      <c r="H174" s="95"/>
      <c r="I174" s="108"/>
      <c r="J174" s="109">
        <v>1000</v>
      </c>
      <c r="K174" s="95"/>
      <c r="L174" s="95"/>
      <c r="M174" s="110"/>
      <c r="N174" s="32">
        <f t="shared" si="16"/>
        <v>52136.05000000009</v>
      </c>
    </row>
    <row r="175" spans="1:14" ht="14.25">
      <c r="A175" s="26">
        <f t="shared" si="17"/>
        <v>56</v>
      </c>
      <c r="B175" s="67" t="s">
        <v>480</v>
      </c>
      <c r="C175" s="73" t="s">
        <v>405</v>
      </c>
      <c r="D175" s="107"/>
      <c r="E175" s="95"/>
      <c r="F175" s="95"/>
      <c r="G175" s="95"/>
      <c r="H175" s="95"/>
      <c r="I175" s="108"/>
      <c r="J175" s="109"/>
      <c r="K175" s="95"/>
      <c r="L175" s="95"/>
      <c r="M175" s="110">
        <v>2</v>
      </c>
      <c r="N175" s="32">
        <f t="shared" si="16"/>
        <v>52134.05000000009</v>
      </c>
    </row>
    <row r="176" spans="1:14" ht="14.25">
      <c r="A176" s="26">
        <f t="shared" si="17"/>
        <v>57</v>
      </c>
      <c r="B176" s="67" t="s">
        <v>481</v>
      </c>
      <c r="C176" s="73" t="s">
        <v>517</v>
      </c>
      <c r="D176" s="107"/>
      <c r="E176" s="95"/>
      <c r="F176" s="95"/>
      <c r="G176" s="95"/>
      <c r="H176" s="95"/>
      <c r="I176" s="108"/>
      <c r="J176" s="109">
        <v>1000</v>
      </c>
      <c r="K176" s="95"/>
      <c r="L176" s="95"/>
      <c r="M176" s="110"/>
      <c r="N176" s="32">
        <f t="shared" si="16"/>
        <v>51134.05000000009</v>
      </c>
    </row>
    <row r="177" spans="1:14" ht="14.25">
      <c r="A177" s="26">
        <f t="shared" si="17"/>
        <v>58</v>
      </c>
      <c r="B177" s="67" t="s">
        <v>483</v>
      </c>
      <c r="C177" s="73" t="s">
        <v>518</v>
      </c>
      <c r="D177" s="107"/>
      <c r="E177" s="95"/>
      <c r="F177" s="95"/>
      <c r="G177" s="95"/>
      <c r="H177" s="95"/>
      <c r="I177" s="108"/>
      <c r="J177" s="109">
        <v>1000</v>
      </c>
      <c r="K177" s="95"/>
      <c r="L177" s="95"/>
      <c r="M177" s="110"/>
      <c r="N177" s="32">
        <f t="shared" si="16"/>
        <v>50134.05000000009</v>
      </c>
    </row>
    <row r="178" spans="1:14" ht="14.25">
      <c r="A178" s="26">
        <f t="shared" si="17"/>
        <v>59</v>
      </c>
      <c r="B178" s="67" t="s">
        <v>483</v>
      </c>
      <c r="C178" s="73" t="s">
        <v>519</v>
      </c>
      <c r="D178" s="107"/>
      <c r="E178" s="95"/>
      <c r="F178" s="95"/>
      <c r="G178" s="95"/>
      <c r="H178" s="95"/>
      <c r="I178" s="108"/>
      <c r="J178" s="109"/>
      <c r="K178" s="95"/>
      <c r="L178" s="95"/>
      <c r="M178" s="110">
        <v>2</v>
      </c>
      <c r="N178" s="32">
        <f t="shared" si="16"/>
        <v>50132.05000000009</v>
      </c>
    </row>
    <row r="179" spans="1:14" ht="14.25">
      <c r="A179" s="26">
        <f t="shared" si="17"/>
        <v>60</v>
      </c>
      <c r="B179" s="67" t="s">
        <v>483</v>
      </c>
      <c r="C179" s="72" t="s">
        <v>520</v>
      </c>
      <c r="D179" s="107">
        <v>2000</v>
      </c>
      <c r="E179" s="95"/>
      <c r="F179" s="95"/>
      <c r="G179" s="95"/>
      <c r="H179" s="95"/>
      <c r="I179" s="108">
        <v>0.22</v>
      </c>
      <c r="J179" s="109"/>
      <c r="K179" s="95"/>
      <c r="L179" s="95"/>
      <c r="M179" s="110"/>
      <c r="N179" s="32">
        <f t="shared" si="16"/>
        <v>52132.27000000009</v>
      </c>
    </row>
    <row r="180" spans="1:14" ht="14.25">
      <c r="A180" s="26">
        <f t="shared" si="17"/>
        <v>61</v>
      </c>
      <c r="B180" s="67" t="s">
        <v>484</v>
      </c>
      <c r="C180" s="72" t="s">
        <v>345</v>
      </c>
      <c r="D180" s="107">
        <v>2000</v>
      </c>
      <c r="E180" s="95"/>
      <c r="F180" s="95"/>
      <c r="G180" s="95"/>
      <c r="H180" s="95"/>
      <c r="I180" s="108">
        <v>2.54</v>
      </c>
      <c r="J180" s="109"/>
      <c r="K180" s="95"/>
      <c r="L180" s="95"/>
      <c r="M180" s="110"/>
      <c r="N180" s="32">
        <f t="shared" si="16"/>
        <v>54134.81000000009</v>
      </c>
    </row>
    <row r="181" spans="1:14" ht="15" thickBot="1">
      <c r="A181" s="26">
        <f t="shared" si="17"/>
        <v>62</v>
      </c>
      <c r="B181" s="67" t="s">
        <v>485</v>
      </c>
      <c r="C181" s="220" t="s">
        <v>521</v>
      </c>
      <c r="D181" s="107"/>
      <c r="E181" s="95"/>
      <c r="F181" s="95"/>
      <c r="G181" s="95"/>
      <c r="H181" s="95">
        <v>12.26</v>
      </c>
      <c r="I181" s="108"/>
      <c r="J181" s="109"/>
      <c r="K181" s="95"/>
      <c r="L181" s="95"/>
      <c r="M181" s="110"/>
      <c r="N181" s="32">
        <f t="shared" si="16"/>
        <v>54147.070000000094</v>
      </c>
    </row>
    <row r="182" spans="1:14" ht="14.25">
      <c r="A182" s="35"/>
      <c r="B182" s="36"/>
      <c r="C182" s="35" t="s">
        <v>257</v>
      </c>
      <c r="D182" s="38">
        <f>SUM(D120:D181)</f>
        <v>6800</v>
      </c>
      <c r="E182" s="39">
        <f>SUM(E120:E181)</f>
        <v>0</v>
      </c>
      <c r="F182" s="39">
        <f>SUM(F120:F181)</f>
        <v>0</v>
      </c>
      <c r="G182" s="39">
        <f>SUM(G120:G181)</f>
        <v>0</v>
      </c>
      <c r="H182" s="39">
        <f>SUM(H120:H181)</f>
        <v>12.26</v>
      </c>
      <c r="I182" s="76">
        <f>SUM(I120:I181)</f>
        <v>3.4699999999999998</v>
      </c>
      <c r="J182" s="38">
        <f>SUM(J120:J181)</f>
        <v>40500</v>
      </c>
      <c r="K182" s="39">
        <f>SUM(K120:K181)</f>
        <v>0</v>
      </c>
      <c r="L182" s="39">
        <f>SUM(L120:L181)</f>
        <v>0</v>
      </c>
      <c r="M182" s="41">
        <f>SUM(M120:M181)</f>
        <v>54</v>
      </c>
      <c r="N182" s="91">
        <f>N119+SUM(D182:I182)-SUM(J182:M182)</f>
        <v>54147.07000000008</v>
      </c>
    </row>
    <row r="183" spans="1:14" ht="15" thickBot="1">
      <c r="A183" s="104"/>
      <c r="B183" s="104"/>
      <c r="C183" s="104" t="s">
        <v>522</v>
      </c>
      <c r="D183" s="47">
        <f aca="true" t="shared" si="18" ref="D183:N183">D182</f>
        <v>6800</v>
      </c>
      <c r="E183" s="78">
        <f t="shared" si="18"/>
        <v>0</v>
      </c>
      <c r="F183" s="78">
        <f t="shared" si="18"/>
        <v>0</v>
      </c>
      <c r="G183" s="78">
        <f t="shared" si="18"/>
        <v>0</v>
      </c>
      <c r="H183" s="78">
        <f t="shared" si="18"/>
        <v>12.26</v>
      </c>
      <c r="I183" s="111">
        <f t="shared" si="18"/>
        <v>3.4699999999999998</v>
      </c>
      <c r="J183" s="47">
        <f t="shared" si="18"/>
        <v>40500</v>
      </c>
      <c r="K183" s="78">
        <f t="shared" si="18"/>
        <v>0</v>
      </c>
      <c r="L183" s="78">
        <f t="shared" si="18"/>
        <v>0</v>
      </c>
      <c r="M183" s="49">
        <f t="shared" si="18"/>
        <v>54</v>
      </c>
      <c r="N183" s="106">
        <f t="shared" si="18"/>
        <v>54147.07000000008</v>
      </c>
    </row>
    <row r="184" spans="1:14" ht="15" thickBot="1">
      <c r="A184" s="50"/>
      <c r="B184" s="50"/>
      <c r="C184" s="97" t="s">
        <v>523</v>
      </c>
      <c r="D184" s="52">
        <f>D183+D113</f>
        <v>907321</v>
      </c>
      <c r="E184" s="81">
        <f>E183+E113</f>
        <v>56072</v>
      </c>
      <c r="F184" s="81">
        <f>F183+F113</f>
        <v>3000</v>
      </c>
      <c r="G184" s="81">
        <f>G183+G113</f>
        <v>3900</v>
      </c>
      <c r="H184" s="81">
        <f>H183+H113</f>
        <v>2227.1800000000003</v>
      </c>
      <c r="I184" s="86">
        <f>I183+I113</f>
        <v>1157.25</v>
      </c>
      <c r="J184" s="52">
        <f>J183+J113</f>
        <v>882438</v>
      </c>
      <c r="K184" s="81">
        <f>K183+K113</f>
        <v>6000</v>
      </c>
      <c r="L184" s="81">
        <f>L183+L113</f>
        <v>4068.2</v>
      </c>
      <c r="M184" s="54">
        <f>M183+M113</f>
        <v>27024.16</v>
      </c>
      <c r="N184" s="112">
        <f>SUM(D184:I184)-SUM(J184:M184)</f>
        <v>54147.070000000065</v>
      </c>
    </row>
    <row r="186" spans="1:14" ht="18.75">
      <c r="A186" s="1" t="s">
        <v>524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9.5" thickBot="1">
      <c r="A187" s="1" t="s">
        <v>172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4.25">
      <c r="A188" s="3"/>
      <c r="B188" s="4" t="s">
        <v>202</v>
      </c>
      <c r="C188" s="4" t="s">
        <v>203</v>
      </c>
      <c r="D188" s="5" t="s">
        <v>204</v>
      </c>
      <c r="E188" s="6"/>
      <c r="F188" s="6"/>
      <c r="G188" s="6"/>
      <c r="H188" s="6"/>
      <c r="I188" s="7"/>
      <c r="J188" s="5" t="s">
        <v>205</v>
      </c>
      <c r="K188" s="6"/>
      <c r="L188" s="6"/>
      <c r="M188" s="8"/>
      <c r="N188" s="4" t="s">
        <v>206</v>
      </c>
    </row>
    <row r="189" spans="1:14" ht="15" thickBot="1">
      <c r="A189" s="11"/>
      <c r="B189" s="12"/>
      <c r="C189" s="59"/>
      <c r="D189" s="13" t="s">
        <v>207</v>
      </c>
      <c r="E189" s="14" t="s">
        <v>208</v>
      </c>
      <c r="F189" s="14" t="s">
        <v>209</v>
      </c>
      <c r="G189" s="14" t="s">
        <v>210</v>
      </c>
      <c r="H189" s="14" t="s">
        <v>211</v>
      </c>
      <c r="I189" s="15" t="s">
        <v>212</v>
      </c>
      <c r="J189" s="13" t="s">
        <v>213</v>
      </c>
      <c r="K189" s="14" t="s">
        <v>214</v>
      </c>
      <c r="L189" s="14" t="s">
        <v>215</v>
      </c>
      <c r="M189" s="16" t="s">
        <v>216</v>
      </c>
      <c r="N189" s="12"/>
    </row>
    <row r="190" spans="1:14" ht="14.25">
      <c r="A190" s="18"/>
      <c r="B190" s="63"/>
      <c r="C190" s="35" t="s">
        <v>217</v>
      </c>
      <c r="D190" s="68"/>
      <c r="E190" s="30"/>
      <c r="F190" s="30"/>
      <c r="G190" s="30"/>
      <c r="H190" s="30"/>
      <c r="I190" s="69"/>
      <c r="J190" s="38"/>
      <c r="K190" s="39"/>
      <c r="L190" s="39"/>
      <c r="M190" s="41"/>
      <c r="N190" s="24">
        <f>N184</f>
        <v>54147.070000000065</v>
      </c>
    </row>
    <row r="191" spans="1:14" ht="14.25">
      <c r="A191" s="26">
        <v>1</v>
      </c>
      <c r="B191" s="67" t="s">
        <v>525</v>
      </c>
      <c r="C191" s="72" t="s">
        <v>528</v>
      </c>
      <c r="D191" s="68">
        <v>1000</v>
      </c>
      <c r="E191" s="30"/>
      <c r="F191" s="30"/>
      <c r="G191" s="30"/>
      <c r="H191" s="30"/>
      <c r="I191" s="69"/>
      <c r="J191" s="29"/>
      <c r="K191" s="30"/>
      <c r="L191" s="30"/>
      <c r="M191" s="70">
        <v>2</v>
      </c>
      <c r="N191" s="32">
        <f>N190+SUM(D191:I191)-SUM(J191:M191)</f>
        <v>55145.070000000065</v>
      </c>
    </row>
    <row r="192" spans="1:14" ht="14.25">
      <c r="A192" s="26">
        <f>A191+1</f>
        <v>2</v>
      </c>
      <c r="B192" s="67" t="s">
        <v>526</v>
      </c>
      <c r="C192" s="72" t="s">
        <v>218</v>
      </c>
      <c r="D192" s="68"/>
      <c r="E192" s="30"/>
      <c r="F192" s="30"/>
      <c r="G192" s="30"/>
      <c r="H192" s="30"/>
      <c r="I192" s="69"/>
      <c r="J192" s="29"/>
      <c r="K192" s="30"/>
      <c r="L192" s="30"/>
      <c r="M192" s="70"/>
      <c r="N192" s="32">
        <f>N191+SUM(D192:I192)-SUM(J192:M192)</f>
        <v>55145.070000000065</v>
      </c>
    </row>
    <row r="193" spans="1:14" ht="15" thickBot="1">
      <c r="A193" s="26">
        <f>A192+1</f>
        <v>3</v>
      </c>
      <c r="B193" s="67" t="s">
        <v>527</v>
      </c>
      <c r="C193" s="73" t="s">
        <v>529</v>
      </c>
      <c r="D193" s="68">
        <v>400</v>
      </c>
      <c r="E193" s="30"/>
      <c r="F193" s="30"/>
      <c r="G193" s="30"/>
      <c r="H193" s="30"/>
      <c r="I193" s="69"/>
      <c r="J193" s="29"/>
      <c r="K193" s="30"/>
      <c r="L193" s="30"/>
      <c r="M193" s="70"/>
      <c r="N193" s="32">
        <f>N192+SUM(D193:I193)-SUM(J193:M193)</f>
        <v>55545.070000000065</v>
      </c>
    </row>
    <row r="194" spans="1:14" ht="14.25">
      <c r="A194" s="35"/>
      <c r="B194" s="36"/>
      <c r="C194" s="35" t="s">
        <v>257</v>
      </c>
      <c r="D194" s="38">
        <f aca="true" t="shared" si="19" ref="D194:M194">SUM(D191:D193)</f>
        <v>1400</v>
      </c>
      <c r="E194" s="39">
        <f t="shared" si="19"/>
        <v>0</v>
      </c>
      <c r="F194" s="39">
        <f t="shared" si="19"/>
        <v>0</v>
      </c>
      <c r="G194" s="39">
        <f t="shared" si="19"/>
        <v>0</v>
      </c>
      <c r="H194" s="39">
        <f t="shared" si="19"/>
        <v>0</v>
      </c>
      <c r="I194" s="76">
        <f t="shared" si="19"/>
        <v>0</v>
      </c>
      <c r="J194" s="38">
        <f t="shared" si="19"/>
        <v>0</v>
      </c>
      <c r="K194" s="39">
        <f t="shared" si="19"/>
        <v>0</v>
      </c>
      <c r="L194" s="39">
        <f t="shared" si="19"/>
        <v>0</v>
      </c>
      <c r="M194" s="41">
        <f t="shared" si="19"/>
        <v>2</v>
      </c>
      <c r="N194" s="91">
        <f>N190+SUM(D194:I194)-SUM(J194:M194)</f>
        <v>55545.070000000065</v>
      </c>
    </row>
    <row r="195" spans="1:14" ht="15" thickBot="1">
      <c r="A195" s="104"/>
      <c r="B195" s="104"/>
      <c r="C195" s="104" t="s">
        <v>530</v>
      </c>
      <c r="D195" s="47">
        <f aca="true" t="shared" si="20" ref="D195:N195">D194</f>
        <v>1400</v>
      </c>
      <c r="E195" s="78">
        <f t="shared" si="20"/>
        <v>0</v>
      </c>
      <c r="F195" s="78">
        <f t="shared" si="20"/>
        <v>0</v>
      </c>
      <c r="G195" s="78">
        <f t="shared" si="20"/>
        <v>0</v>
      </c>
      <c r="H195" s="78">
        <f t="shared" si="20"/>
        <v>0</v>
      </c>
      <c r="I195" s="111">
        <f t="shared" si="20"/>
        <v>0</v>
      </c>
      <c r="J195" s="47">
        <f t="shared" si="20"/>
        <v>0</v>
      </c>
      <c r="K195" s="78">
        <f t="shared" si="20"/>
        <v>0</v>
      </c>
      <c r="L195" s="78">
        <f t="shared" si="20"/>
        <v>0</v>
      </c>
      <c r="M195" s="49">
        <f t="shared" si="20"/>
        <v>2</v>
      </c>
      <c r="N195" s="106">
        <f t="shared" si="20"/>
        <v>55545.070000000065</v>
      </c>
    </row>
    <row r="196" spans="1:14" ht="15" thickBot="1">
      <c r="A196" s="50"/>
      <c r="B196" s="50"/>
      <c r="C196" s="97" t="s">
        <v>531</v>
      </c>
      <c r="D196" s="52">
        <f aca="true" t="shared" si="21" ref="D196:M196">D195+D184</f>
        <v>908721</v>
      </c>
      <c r="E196" s="81">
        <f t="shared" si="21"/>
        <v>56072</v>
      </c>
      <c r="F196" s="81">
        <f t="shared" si="21"/>
        <v>3000</v>
      </c>
      <c r="G196" s="81">
        <f t="shared" si="21"/>
        <v>3900</v>
      </c>
      <c r="H196" s="81">
        <f t="shared" si="21"/>
        <v>2227.1800000000003</v>
      </c>
      <c r="I196" s="86">
        <f t="shared" si="21"/>
        <v>1157.25</v>
      </c>
      <c r="J196" s="52">
        <f t="shared" si="21"/>
        <v>882438</v>
      </c>
      <c r="K196" s="81">
        <f t="shared" si="21"/>
        <v>6000</v>
      </c>
      <c r="L196" s="81">
        <f t="shared" si="21"/>
        <v>4068.2</v>
      </c>
      <c r="M196" s="54">
        <f t="shared" si="21"/>
        <v>27026.16</v>
      </c>
      <c r="N196" s="112">
        <f>SUM(D196:I196)-SUM(J196:M196)</f>
        <v>55545.070000000065</v>
      </c>
    </row>
    <row r="198" spans="1:14" ht="18.75">
      <c r="A198" s="1" t="s">
        <v>533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9.5" thickBot="1">
      <c r="A199" s="1" t="s">
        <v>172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4.25">
      <c r="A200" s="3"/>
      <c r="B200" s="4" t="s">
        <v>202</v>
      </c>
      <c r="C200" s="4" t="s">
        <v>203</v>
      </c>
      <c r="D200" s="5" t="s">
        <v>204</v>
      </c>
      <c r="E200" s="6"/>
      <c r="F200" s="6"/>
      <c r="G200" s="6"/>
      <c r="H200" s="6"/>
      <c r="I200" s="7"/>
      <c r="J200" s="5" t="s">
        <v>205</v>
      </c>
      <c r="K200" s="6"/>
      <c r="L200" s="6"/>
      <c r="M200" s="8"/>
      <c r="N200" s="4" t="s">
        <v>206</v>
      </c>
    </row>
    <row r="201" spans="1:14" ht="15" thickBot="1">
      <c r="A201" s="11"/>
      <c r="B201" s="12"/>
      <c r="C201" s="59"/>
      <c r="D201" s="13" t="s">
        <v>207</v>
      </c>
      <c r="E201" s="14" t="s">
        <v>208</v>
      </c>
      <c r="F201" s="14" t="s">
        <v>209</v>
      </c>
      <c r="G201" s="14" t="s">
        <v>210</v>
      </c>
      <c r="H201" s="14" t="s">
        <v>211</v>
      </c>
      <c r="I201" s="15" t="s">
        <v>212</v>
      </c>
      <c r="J201" s="13" t="s">
        <v>213</v>
      </c>
      <c r="K201" s="14" t="s">
        <v>214</v>
      </c>
      <c r="L201" s="14" t="s">
        <v>215</v>
      </c>
      <c r="M201" s="16" t="s">
        <v>216</v>
      </c>
      <c r="N201" s="12"/>
    </row>
    <row r="202" spans="1:14" ht="14.25">
      <c r="A202" s="18"/>
      <c r="B202" s="63"/>
      <c r="C202" s="35" t="s">
        <v>217</v>
      </c>
      <c r="D202" s="68"/>
      <c r="E202" s="30"/>
      <c r="F202" s="30"/>
      <c r="G202" s="30"/>
      <c r="H202" s="30"/>
      <c r="I202" s="69"/>
      <c r="J202" s="38"/>
      <c r="K202" s="39"/>
      <c r="L202" s="39"/>
      <c r="M202" s="41"/>
      <c r="N202" s="24">
        <f>N196</f>
        <v>55545.070000000065</v>
      </c>
    </row>
    <row r="203" spans="1:14" ht="15" thickBot="1">
      <c r="A203" s="26">
        <v>1</v>
      </c>
      <c r="B203" s="67" t="s">
        <v>534</v>
      </c>
      <c r="C203" s="101" t="s">
        <v>218</v>
      </c>
      <c r="D203" s="68"/>
      <c r="E203" s="30"/>
      <c r="F203" s="30"/>
      <c r="G203" s="30"/>
      <c r="H203" s="30"/>
      <c r="I203" s="69"/>
      <c r="J203" s="29"/>
      <c r="K203" s="30"/>
      <c r="L203" s="30"/>
      <c r="M203" s="70">
        <v>2</v>
      </c>
      <c r="N203" s="32">
        <f>N202+SUM(D203:I203)-SUM(J203:M203)</f>
        <v>55543.070000000065</v>
      </c>
    </row>
    <row r="204" spans="1:14" ht="14.25">
      <c r="A204" s="35"/>
      <c r="B204" s="36"/>
      <c r="C204" s="35" t="s">
        <v>257</v>
      </c>
      <c r="D204" s="38">
        <f aca="true" t="shared" si="22" ref="D204:M204">SUM(D203:D203)</f>
        <v>0</v>
      </c>
      <c r="E204" s="39">
        <f t="shared" si="22"/>
        <v>0</v>
      </c>
      <c r="F204" s="39">
        <f t="shared" si="22"/>
        <v>0</v>
      </c>
      <c r="G204" s="39">
        <f t="shared" si="22"/>
        <v>0</v>
      </c>
      <c r="H204" s="39">
        <f t="shared" si="22"/>
        <v>0</v>
      </c>
      <c r="I204" s="76">
        <f t="shared" si="22"/>
        <v>0</v>
      </c>
      <c r="J204" s="38">
        <f t="shared" si="22"/>
        <v>0</v>
      </c>
      <c r="K204" s="39">
        <f t="shared" si="22"/>
        <v>0</v>
      </c>
      <c r="L204" s="39">
        <f t="shared" si="22"/>
        <v>0</v>
      </c>
      <c r="M204" s="41">
        <f t="shared" si="22"/>
        <v>2</v>
      </c>
      <c r="N204" s="91">
        <f>N202+SUM(D204:I204)-SUM(J204:M204)</f>
        <v>55543.070000000065</v>
      </c>
    </row>
    <row r="205" spans="1:14" ht="15" thickBot="1">
      <c r="A205" s="104"/>
      <c r="B205" s="104"/>
      <c r="C205" s="104" t="s">
        <v>535</v>
      </c>
      <c r="D205" s="47">
        <f aca="true" t="shared" si="23" ref="D205:N205">D204</f>
        <v>0</v>
      </c>
      <c r="E205" s="78">
        <f t="shared" si="23"/>
        <v>0</v>
      </c>
      <c r="F205" s="78">
        <f t="shared" si="23"/>
        <v>0</v>
      </c>
      <c r="G205" s="78">
        <f t="shared" si="23"/>
        <v>0</v>
      </c>
      <c r="H205" s="78">
        <f t="shared" si="23"/>
        <v>0</v>
      </c>
      <c r="I205" s="111">
        <f t="shared" si="23"/>
        <v>0</v>
      </c>
      <c r="J205" s="47">
        <f t="shared" si="23"/>
        <v>0</v>
      </c>
      <c r="K205" s="78">
        <f t="shared" si="23"/>
        <v>0</v>
      </c>
      <c r="L205" s="78">
        <f t="shared" si="23"/>
        <v>0</v>
      </c>
      <c r="M205" s="49">
        <f t="shared" si="23"/>
        <v>2</v>
      </c>
      <c r="N205" s="106">
        <f t="shared" si="23"/>
        <v>55543.070000000065</v>
      </c>
    </row>
    <row r="206" spans="1:14" ht="15" thickBot="1">
      <c r="A206" s="50"/>
      <c r="B206" s="50"/>
      <c r="C206" s="97" t="s">
        <v>536</v>
      </c>
      <c r="D206" s="52">
        <f aca="true" t="shared" si="24" ref="D206:M206">D205+D196</f>
        <v>908721</v>
      </c>
      <c r="E206" s="81">
        <f t="shared" si="24"/>
        <v>56072</v>
      </c>
      <c r="F206" s="81">
        <f t="shared" si="24"/>
        <v>3000</v>
      </c>
      <c r="G206" s="81">
        <f t="shared" si="24"/>
        <v>3900</v>
      </c>
      <c r="H206" s="81">
        <f t="shared" si="24"/>
        <v>2227.1800000000003</v>
      </c>
      <c r="I206" s="86">
        <f t="shared" si="24"/>
        <v>1157.25</v>
      </c>
      <c r="J206" s="52">
        <f t="shared" si="24"/>
        <v>882438</v>
      </c>
      <c r="K206" s="81">
        <f t="shared" si="24"/>
        <v>6000</v>
      </c>
      <c r="L206" s="81">
        <f t="shared" si="24"/>
        <v>4068.2</v>
      </c>
      <c r="M206" s="54">
        <f t="shared" si="24"/>
        <v>27028.16</v>
      </c>
      <c r="N206" s="112">
        <f>SUM(D206:I206)-SUM(J206:M206)</f>
        <v>55543.070000000065</v>
      </c>
    </row>
    <row r="208" spans="1:14" ht="18.75">
      <c r="A208" s="1" t="s">
        <v>532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9.5" thickBot="1">
      <c r="A209" s="1" t="s">
        <v>172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4.25">
      <c r="A210" s="3"/>
      <c r="B210" s="4" t="s">
        <v>300</v>
      </c>
      <c r="C210" s="4" t="s">
        <v>301</v>
      </c>
      <c r="D210" s="5" t="s">
        <v>302</v>
      </c>
      <c r="E210" s="6"/>
      <c r="F210" s="6"/>
      <c r="G210" s="6"/>
      <c r="H210" s="6"/>
      <c r="I210" s="7"/>
      <c r="J210" s="5" t="s">
        <v>303</v>
      </c>
      <c r="K210" s="6"/>
      <c r="L210" s="6"/>
      <c r="M210" s="8"/>
      <c r="N210" s="4" t="s">
        <v>304</v>
      </c>
    </row>
    <row r="211" spans="1:14" ht="15" thickBot="1">
      <c r="A211" s="11"/>
      <c r="B211" s="12"/>
      <c r="C211" s="59"/>
      <c r="D211" s="13" t="s">
        <v>305</v>
      </c>
      <c r="E211" s="14" t="s">
        <v>306</v>
      </c>
      <c r="F211" s="14" t="s">
        <v>307</v>
      </c>
      <c r="G211" s="14" t="s">
        <v>308</v>
      </c>
      <c r="H211" s="14" t="s">
        <v>309</v>
      </c>
      <c r="I211" s="15" t="s">
        <v>310</v>
      </c>
      <c r="J211" s="13" t="s">
        <v>311</v>
      </c>
      <c r="K211" s="14" t="s">
        <v>312</v>
      </c>
      <c r="L211" s="14" t="s">
        <v>313</v>
      </c>
      <c r="M211" s="16" t="s">
        <v>314</v>
      </c>
      <c r="N211" s="12"/>
    </row>
    <row r="212" spans="1:14" ht="14.25">
      <c r="A212" s="18"/>
      <c r="B212" s="63"/>
      <c r="C212" s="35" t="s">
        <v>315</v>
      </c>
      <c r="D212" s="68"/>
      <c r="E212" s="30"/>
      <c r="F212" s="30"/>
      <c r="G212" s="30"/>
      <c r="H212" s="30"/>
      <c r="I212" s="69"/>
      <c r="J212" s="38"/>
      <c r="K212" s="39"/>
      <c r="L212" s="39"/>
      <c r="M212" s="41"/>
      <c r="N212" s="24">
        <f>N206</f>
        <v>55543.070000000065</v>
      </c>
    </row>
    <row r="213" spans="1:14" ht="14.25">
      <c r="A213" s="18">
        <v>1</v>
      </c>
      <c r="B213" s="63" t="s">
        <v>595</v>
      </c>
      <c r="C213" s="101" t="s">
        <v>316</v>
      </c>
      <c r="D213" s="68"/>
      <c r="E213" s="30"/>
      <c r="F213" s="30"/>
      <c r="G213" s="30"/>
      <c r="H213" s="30"/>
      <c r="I213" s="69"/>
      <c r="J213" s="21"/>
      <c r="K213" s="22"/>
      <c r="L213" s="22"/>
      <c r="M213" s="94">
        <v>2</v>
      </c>
      <c r="N213" s="32">
        <f>N212+SUM(D213:I213)-SUM(J213:M213)</f>
        <v>55541.070000000065</v>
      </c>
    </row>
    <row r="214" spans="1:14" ht="15" thickBot="1">
      <c r="A214" s="26">
        <v>2</v>
      </c>
      <c r="B214" s="67" t="s">
        <v>596</v>
      </c>
      <c r="C214" s="101" t="s">
        <v>597</v>
      </c>
      <c r="D214" s="68"/>
      <c r="E214" s="30"/>
      <c r="F214" s="30"/>
      <c r="G214" s="30"/>
      <c r="H214" s="30">
        <v>4.57</v>
      </c>
      <c r="I214" s="69"/>
      <c r="J214" s="29"/>
      <c r="K214" s="30"/>
      <c r="L214" s="30"/>
      <c r="M214" s="70"/>
      <c r="N214" s="32">
        <f>N212+SUM(D214:I214)-SUM(J214:M214)</f>
        <v>55547.640000000065</v>
      </c>
    </row>
    <row r="215" spans="1:14" ht="14.25">
      <c r="A215" s="35"/>
      <c r="B215" s="36"/>
      <c r="C215" s="35" t="s">
        <v>317</v>
      </c>
      <c r="D215" s="38">
        <f>SUM(D214:D214)</f>
        <v>0</v>
      </c>
      <c r="E215" s="39">
        <f>SUM(E214:E214)</f>
        <v>0</v>
      </c>
      <c r="F215" s="39">
        <f>SUM(F214:F214)</f>
        <v>0</v>
      </c>
      <c r="G215" s="39">
        <f>SUM(G214:G214)</f>
        <v>0</v>
      </c>
      <c r="H215" s="39">
        <f>SUM(H214:H214)</f>
        <v>4.57</v>
      </c>
      <c r="I215" s="76">
        <f>SUM(I214:I214)</f>
        <v>0</v>
      </c>
      <c r="J215" s="38">
        <f>SUM(J214:J214)</f>
        <v>0</v>
      </c>
      <c r="K215" s="39">
        <f>SUM(K214:K214)</f>
        <v>0</v>
      </c>
      <c r="L215" s="39">
        <f>SUM(L214:L214)</f>
        <v>0</v>
      </c>
      <c r="M215" s="41">
        <f>SUM(M214:M214)</f>
        <v>0</v>
      </c>
      <c r="N215" s="91">
        <f>N212+SUM(D215:I215)-SUM(J215:M215)</f>
        <v>55547.640000000065</v>
      </c>
    </row>
    <row r="216" spans="1:14" ht="15" thickBot="1">
      <c r="A216" s="104"/>
      <c r="B216" s="104"/>
      <c r="C216" s="104" t="s">
        <v>537</v>
      </c>
      <c r="D216" s="47">
        <f aca="true" t="shared" si="25" ref="D216:N216">D215</f>
        <v>0</v>
      </c>
      <c r="E216" s="78">
        <f t="shared" si="25"/>
        <v>0</v>
      </c>
      <c r="F216" s="78">
        <f t="shared" si="25"/>
        <v>0</v>
      </c>
      <c r="G216" s="78">
        <f t="shared" si="25"/>
        <v>0</v>
      </c>
      <c r="H216" s="78">
        <f t="shared" si="25"/>
        <v>4.57</v>
      </c>
      <c r="I216" s="111">
        <f t="shared" si="25"/>
        <v>0</v>
      </c>
      <c r="J216" s="47">
        <f t="shared" si="25"/>
        <v>0</v>
      </c>
      <c r="K216" s="78">
        <f t="shared" si="25"/>
        <v>0</v>
      </c>
      <c r="L216" s="78">
        <f t="shared" si="25"/>
        <v>0</v>
      </c>
      <c r="M216" s="49">
        <f t="shared" si="25"/>
        <v>0</v>
      </c>
      <c r="N216" s="106">
        <f t="shared" si="25"/>
        <v>55547.640000000065</v>
      </c>
    </row>
    <row r="217" spans="1:14" ht="15" thickBot="1">
      <c r="A217" s="50"/>
      <c r="B217" s="50"/>
      <c r="C217" s="97" t="s">
        <v>538</v>
      </c>
      <c r="D217" s="52">
        <f>D216+D206</f>
        <v>908721</v>
      </c>
      <c r="E217" s="81">
        <f>E216+E206</f>
        <v>56072</v>
      </c>
      <c r="F217" s="81">
        <f>F216+F206</f>
        <v>3000</v>
      </c>
      <c r="G217" s="81">
        <f>G216+G206</f>
        <v>3900</v>
      </c>
      <c r="H217" s="81">
        <f>H216+H206</f>
        <v>2231.7500000000005</v>
      </c>
      <c r="I217" s="86">
        <f>I216+I206</f>
        <v>1157.25</v>
      </c>
      <c r="J217" s="52">
        <f>J216+J206</f>
        <v>882438</v>
      </c>
      <c r="K217" s="81">
        <f>K216+K206</f>
        <v>6000</v>
      </c>
      <c r="L217" s="81">
        <f>L216+L206</f>
        <v>4068.2</v>
      </c>
      <c r="M217" s="54">
        <f>M216+M206</f>
        <v>27028.16</v>
      </c>
      <c r="N217" s="112">
        <f>SUM(D217:I217)-SUM(J217:M217)</f>
        <v>55547.640000000014</v>
      </c>
    </row>
    <row r="220" spans="3:14" ht="14.25">
      <c r="C220" s="25" t="s">
        <v>539</v>
      </c>
      <c r="D220" s="113">
        <f>D8+D20+D38+D48+D58+D74+D88+D112+D183+D195+D205+D216</f>
        <v>41800</v>
      </c>
      <c r="E220" s="113">
        <f>E8+E20+E38+E48+E58+E74+E88+E112+E183+E195+E205+E216</f>
        <v>0</v>
      </c>
      <c r="F220" s="113">
        <f>F8+F20+F38+F48+F58+F74+F88+F112+F183+F195+F205+F216</f>
        <v>0</v>
      </c>
      <c r="G220" s="113">
        <f>G8+G20+G38+G48+G58+G74+G88+G112+G183+G195+G205+G216</f>
        <v>0</v>
      </c>
      <c r="H220" s="113">
        <f>H8+H20+H38+H48+H58+H74+H88+H112+H183+H195+H205+H216</f>
        <v>34.16</v>
      </c>
      <c r="I220" s="113">
        <f>I8+I20+I38+I48+I58+I74+I88+I112+I183+I195+I205+I216</f>
        <v>56.79</v>
      </c>
      <c r="J220" s="113">
        <f>J8+J20+J38+J48+J58+J74+J88+J112+J183+J195+J205+J216</f>
        <v>54500</v>
      </c>
      <c r="K220" s="113">
        <f>K8+K20+K38+K48+K58+K74+K88+K112+K183+K195+K205+K216</f>
        <v>0</v>
      </c>
      <c r="L220" s="113">
        <f>L8+L20+L38+L48+L58+L74+L88+L112+L183+L195+L205+L216</f>
        <v>0</v>
      </c>
      <c r="M220" s="113">
        <f>M8+M20+M38+M48+M58+M74+M88+M112+M183+M195+M205+M216</f>
        <v>84</v>
      </c>
      <c r="N220" s="113">
        <f>N5+D220+E220+F220+G220+H220+I220-J220-K220-L220-M220</f>
        <v>55547.64</v>
      </c>
    </row>
  </sheetData>
  <mergeCells count="96">
    <mergeCell ref="A208:N208"/>
    <mergeCell ref="A209:N209"/>
    <mergeCell ref="A210:A211"/>
    <mergeCell ref="B210:B211"/>
    <mergeCell ref="C210:C211"/>
    <mergeCell ref="D210:I210"/>
    <mergeCell ref="J210:M210"/>
    <mergeCell ref="N210:N211"/>
    <mergeCell ref="A198:N198"/>
    <mergeCell ref="A199:N199"/>
    <mergeCell ref="A200:A201"/>
    <mergeCell ref="B200:B201"/>
    <mergeCell ref="C200:C201"/>
    <mergeCell ref="D200:I200"/>
    <mergeCell ref="J200:M200"/>
    <mergeCell ref="N200:N201"/>
    <mergeCell ref="A186:N186"/>
    <mergeCell ref="A187:N187"/>
    <mergeCell ref="A188:A189"/>
    <mergeCell ref="B188:B189"/>
    <mergeCell ref="C188:C189"/>
    <mergeCell ref="D188:I188"/>
    <mergeCell ref="J188:M188"/>
    <mergeCell ref="N188:N189"/>
    <mergeCell ref="A115:N115"/>
    <mergeCell ref="A116:N116"/>
    <mergeCell ref="A117:A118"/>
    <mergeCell ref="B117:B118"/>
    <mergeCell ref="C117:C118"/>
    <mergeCell ref="D117:I117"/>
    <mergeCell ref="J117:M117"/>
    <mergeCell ref="N117:N118"/>
    <mergeCell ref="A91:N91"/>
    <mergeCell ref="A92:N92"/>
    <mergeCell ref="A93:A94"/>
    <mergeCell ref="B93:B94"/>
    <mergeCell ref="C93:C94"/>
    <mergeCell ref="D93:I93"/>
    <mergeCell ref="J93:M93"/>
    <mergeCell ref="N93:N94"/>
    <mergeCell ref="A77:N77"/>
    <mergeCell ref="A78:N78"/>
    <mergeCell ref="A79:A80"/>
    <mergeCell ref="B79:B80"/>
    <mergeCell ref="C79:C80"/>
    <mergeCell ref="D79:I79"/>
    <mergeCell ref="J79:M79"/>
    <mergeCell ref="N79:N80"/>
    <mergeCell ref="A61:N61"/>
    <mergeCell ref="A62:N62"/>
    <mergeCell ref="A63:A64"/>
    <mergeCell ref="B63:B64"/>
    <mergeCell ref="C63:C64"/>
    <mergeCell ref="D63:I63"/>
    <mergeCell ref="J63:M63"/>
    <mergeCell ref="N63:N64"/>
    <mergeCell ref="A51:N51"/>
    <mergeCell ref="A52:N52"/>
    <mergeCell ref="A53:A54"/>
    <mergeCell ref="B53:B54"/>
    <mergeCell ref="C53:C54"/>
    <mergeCell ref="D53:I53"/>
    <mergeCell ref="J53:M53"/>
    <mergeCell ref="N53:N54"/>
    <mergeCell ref="A41:N41"/>
    <mergeCell ref="A42:N42"/>
    <mergeCell ref="A43:A44"/>
    <mergeCell ref="B43:B44"/>
    <mergeCell ref="C43:C44"/>
    <mergeCell ref="D43:I43"/>
    <mergeCell ref="J43:M43"/>
    <mergeCell ref="N43:N44"/>
    <mergeCell ref="A23:N23"/>
    <mergeCell ref="A24:N24"/>
    <mergeCell ref="A25:A26"/>
    <mergeCell ref="B25:B26"/>
    <mergeCell ref="C25:C26"/>
    <mergeCell ref="D25:I25"/>
    <mergeCell ref="J25:M25"/>
    <mergeCell ref="N25:N26"/>
    <mergeCell ref="A11:N11"/>
    <mergeCell ref="A12:N12"/>
    <mergeCell ref="A13:A14"/>
    <mergeCell ref="B13:B14"/>
    <mergeCell ref="C13:C14"/>
    <mergeCell ref="D13:I13"/>
    <mergeCell ref="J13:M13"/>
    <mergeCell ref="N13:N14"/>
    <mergeCell ref="A1:N1"/>
    <mergeCell ref="A2:N2"/>
    <mergeCell ref="A3:A4"/>
    <mergeCell ref="B3:B4"/>
    <mergeCell ref="C3:C4"/>
    <mergeCell ref="D3:I3"/>
    <mergeCell ref="J3:M3"/>
    <mergeCell ref="N3:N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0"/>
  <sheetViews>
    <sheetView workbookViewId="0" topLeftCell="A179">
      <selection activeCell="C128" sqref="C128"/>
    </sheetView>
  </sheetViews>
  <sheetFormatPr defaultColWidth="9.00390625" defaultRowHeight="14.25"/>
  <cols>
    <col min="1" max="1" width="3.375" style="131" customWidth="1"/>
    <col min="2" max="2" width="8.75390625" style="122" customWidth="1"/>
    <col min="3" max="3" width="29.875" style="122" customWidth="1"/>
    <col min="4" max="5" width="8.50390625" style="131" customWidth="1"/>
    <col min="6" max="6" width="6.875" style="131" customWidth="1"/>
    <col min="7" max="7" width="8.625" style="131" customWidth="1"/>
    <col min="8" max="8" width="6.75390625" style="131" customWidth="1"/>
    <col min="9" max="9" width="9.00390625" style="131" customWidth="1"/>
    <col min="10" max="10" width="10.125" style="131" customWidth="1"/>
    <col min="11" max="11" width="8.125" style="122" customWidth="1"/>
    <col min="12" max="16384" width="9.00390625" style="122" customWidth="1"/>
  </cols>
  <sheetData>
    <row r="1" spans="1:10" s="115" customFormat="1" ht="18.75">
      <c r="A1" s="114" t="s">
        <v>318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115" customFormat="1" ht="19.5" thickBot="1">
      <c r="A2" s="114" t="s">
        <v>319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4" s="10" customFormat="1" ht="15.75" customHeight="1">
      <c r="A3" s="3"/>
      <c r="B3" s="4" t="s">
        <v>320</v>
      </c>
      <c r="C3" s="4" t="s">
        <v>321</v>
      </c>
      <c r="D3" s="5" t="s">
        <v>322</v>
      </c>
      <c r="E3" s="6"/>
      <c r="F3" s="6"/>
      <c r="G3" s="6"/>
      <c r="H3" s="6"/>
      <c r="I3" s="7"/>
      <c r="J3" s="5" t="s">
        <v>323</v>
      </c>
      <c r="K3" s="6"/>
      <c r="L3" s="6"/>
      <c r="M3" s="8"/>
      <c r="N3" s="9" t="s">
        <v>324</v>
      </c>
    </row>
    <row r="4" spans="1:14" s="10" customFormat="1" ht="15" thickBot="1">
      <c r="A4" s="11"/>
      <c r="B4" s="12"/>
      <c r="C4" s="12"/>
      <c r="D4" s="13" t="s">
        <v>325</v>
      </c>
      <c r="E4" s="14" t="s">
        <v>326</v>
      </c>
      <c r="F4" s="14" t="s">
        <v>327</v>
      </c>
      <c r="G4" s="14" t="s">
        <v>328</v>
      </c>
      <c r="H4" s="14" t="s">
        <v>329</v>
      </c>
      <c r="I4" s="15" t="s">
        <v>330</v>
      </c>
      <c r="J4" s="13" t="s">
        <v>331</v>
      </c>
      <c r="K4" s="14" t="s">
        <v>332</v>
      </c>
      <c r="L4" s="14" t="s">
        <v>333</v>
      </c>
      <c r="M4" s="16" t="s">
        <v>334</v>
      </c>
      <c r="N4" s="17"/>
    </row>
    <row r="5" spans="1:14" s="25" customFormat="1" ht="14.25" customHeight="1">
      <c r="A5" s="18"/>
      <c r="B5" s="19"/>
      <c r="C5" s="20" t="s">
        <v>335</v>
      </c>
      <c r="D5" s="21"/>
      <c r="E5" s="22"/>
      <c r="F5" s="22"/>
      <c r="G5" s="22"/>
      <c r="H5" s="22"/>
      <c r="I5" s="23"/>
      <c r="J5" s="21"/>
      <c r="K5" s="22"/>
      <c r="L5" s="22"/>
      <c r="M5" s="23"/>
      <c r="N5" s="24">
        <v>40297.85</v>
      </c>
    </row>
    <row r="6" spans="1:14" s="25" customFormat="1" ht="14.25" customHeight="1">
      <c r="A6" s="18">
        <v>1</v>
      </c>
      <c r="B6" s="19" t="s">
        <v>540</v>
      </c>
      <c r="C6" s="222" t="s">
        <v>340</v>
      </c>
      <c r="D6" s="21"/>
      <c r="E6" s="22"/>
      <c r="F6" s="22"/>
      <c r="G6" s="22"/>
      <c r="H6" s="22"/>
      <c r="I6" s="23"/>
      <c r="J6" s="21">
        <v>23400</v>
      </c>
      <c r="K6" s="22"/>
      <c r="L6" s="22"/>
      <c r="M6" s="23"/>
      <c r="N6" s="32">
        <f>N5+SUM(D6:I6)-SUM(J6:M6)</f>
        <v>16897.85</v>
      </c>
    </row>
    <row r="7" spans="1:14" s="2" customFormat="1" ht="15" customHeight="1" thickBot="1">
      <c r="A7" s="116">
        <v>2</v>
      </c>
      <c r="B7" s="117" t="s">
        <v>541</v>
      </c>
      <c r="C7" s="221" t="s">
        <v>489</v>
      </c>
      <c r="D7" s="118"/>
      <c r="E7" s="119"/>
      <c r="F7" s="119"/>
      <c r="G7" s="119"/>
      <c r="H7" s="119"/>
      <c r="I7" s="120"/>
      <c r="J7" s="118"/>
      <c r="K7" s="119"/>
      <c r="L7" s="119"/>
      <c r="M7" s="120">
        <v>7.5</v>
      </c>
      <c r="N7" s="32">
        <f>N6+SUM(D7:I7)-SUM(J7:M7)</f>
        <v>16890.35</v>
      </c>
    </row>
    <row r="8" spans="1:14" s="25" customFormat="1" ht="15" customHeight="1">
      <c r="A8" s="35"/>
      <c r="B8" s="36"/>
      <c r="C8" s="37" t="s">
        <v>336</v>
      </c>
      <c r="D8" s="38">
        <f aca="true" t="shared" si="0" ref="D8:M8">SUM(D7:D7)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40">
        <f t="shared" si="0"/>
        <v>0</v>
      </c>
      <c r="J8" s="38">
        <f>SUM(J6:J7)</f>
        <v>23400</v>
      </c>
      <c r="K8" s="39">
        <f t="shared" si="0"/>
        <v>0</v>
      </c>
      <c r="L8" s="39">
        <f t="shared" si="0"/>
        <v>0</v>
      </c>
      <c r="M8" s="40">
        <f t="shared" si="0"/>
        <v>7.5</v>
      </c>
      <c r="N8" s="41">
        <f>N5+SUM(D8:I8)-SUM(J8:M8)</f>
        <v>16890.35</v>
      </c>
    </row>
    <row r="9" spans="1:14" s="25" customFormat="1" ht="14.25" customHeight="1" thickBot="1">
      <c r="A9" s="42"/>
      <c r="B9" s="42"/>
      <c r="C9" s="43" t="s">
        <v>392</v>
      </c>
      <c r="D9" s="44">
        <f aca="true" t="shared" si="1" ref="D9:M9">D8</f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6">
        <f t="shared" si="1"/>
        <v>0</v>
      </c>
      <c r="J9" s="47">
        <f t="shared" si="1"/>
        <v>23400</v>
      </c>
      <c r="K9" s="48">
        <f t="shared" si="1"/>
        <v>0</v>
      </c>
      <c r="L9" s="48">
        <f t="shared" si="1"/>
        <v>0</v>
      </c>
      <c r="M9" s="49">
        <f t="shared" si="1"/>
        <v>7.5</v>
      </c>
      <c r="N9" s="46">
        <f>N8</f>
        <v>16890.35</v>
      </c>
    </row>
    <row r="10" spans="1:14" s="25" customFormat="1" ht="14.25" customHeight="1" thickBot="1">
      <c r="A10" s="50"/>
      <c r="B10" s="50"/>
      <c r="C10" s="51" t="s">
        <v>543</v>
      </c>
      <c r="D10" s="52">
        <f>325523+D9</f>
        <v>325523</v>
      </c>
      <c r="E10" s="53">
        <f>111654.57+E9</f>
        <v>111654.57</v>
      </c>
      <c r="F10" s="53">
        <f>6000+F9</f>
        <v>6000</v>
      </c>
      <c r="G10" s="53">
        <f>9749.5+G9</f>
        <v>9749.5</v>
      </c>
      <c r="H10" s="53">
        <f>912.26+H9</f>
        <v>912.26</v>
      </c>
      <c r="I10" s="54">
        <f>606.02+I9</f>
        <v>606.02</v>
      </c>
      <c r="J10" s="53">
        <f>343550+J9</f>
        <v>366950</v>
      </c>
      <c r="K10" s="53">
        <f>K9</f>
        <v>0</v>
      </c>
      <c r="L10" s="53">
        <f>10432.5+L9</f>
        <v>10432.5</v>
      </c>
      <c r="M10" s="53">
        <f>60165+M9</f>
        <v>60172.5</v>
      </c>
      <c r="N10" s="54">
        <f>SUM(D10:I10)-SUM(J10:M10)</f>
        <v>16890.350000000035</v>
      </c>
    </row>
    <row r="11" spans="1:14" ht="14.25">
      <c r="A11" s="55"/>
      <c r="B11" s="25"/>
      <c r="C11" s="25"/>
      <c r="D11" s="55"/>
      <c r="E11" s="55"/>
      <c r="F11" s="55"/>
      <c r="G11" s="55"/>
      <c r="H11" s="55"/>
      <c r="I11" s="55"/>
      <c r="J11" s="55"/>
      <c r="K11" s="25"/>
      <c r="L11" s="25"/>
      <c r="M11" s="25"/>
      <c r="N11" s="25"/>
    </row>
    <row r="12" spans="1:10" s="115" customFormat="1" ht="18.75">
      <c r="A12" s="114" t="s">
        <v>544</v>
      </c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s="115" customFormat="1" ht="19.5" thickBot="1">
      <c r="A13" s="114" t="s">
        <v>319</v>
      </c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4" s="10" customFormat="1" ht="15.75" customHeight="1">
      <c r="A14" s="3"/>
      <c r="B14" s="4" t="s">
        <v>320</v>
      </c>
      <c r="C14" s="4" t="s">
        <v>321</v>
      </c>
      <c r="D14" s="5" t="s">
        <v>322</v>
      </c>
      <c r="E14" s="6"/>
      <c r="F14" s="6"/>
      <c r="G14" s="6"/>
      <c r="H14" s="6"/>
      <c r="I14" s="7"/>
      <c r="J14" s="5" t="s">
        <v>323</v>
      </c>
      <c r="K14" s="6"/>
      <c r="L14" s="6"/>
      <c r="M14" s="8"/>
      <c r="N14" s="9" t="s">
        <v>324</v>
      </c>
    </row>
    <row r="15" spans="1:14" s="10" customFormat="1" ht="15" thickBot="1">
      <c r="A15" s="11"/>
      <c r="B15" s="12"/>
      <c r="C15" s="12"/>
      <c r="D15" s="13" t="s">
        <v>325</v>
      </c>
      <c r="E15" s="14" t="s">
        <v>326</v>
      </c>
      <c r="F15" s="14" t="s">
        <v>327</v>
      </c>
      <c r="G15" s="14" t="s">
        <v>328</v>
      </c>
      <c r="H15" s="14" t="s">
        <v>329</v>
      </c>
      <c r="I15" s="15" t="s">
        <v>330</v>
      </c>
      <c r="J15" s="13" t="s">
        <v>331</v>
      </c>
      <c r="K15" s="14" t="s">
        <v>332</v>
      </c>
      <c r="L15" s="14" t="s">
        <v>333</v>
      </c>
      <c r="M15" s="16" t="s">
        <v>334</v>
      </c>
      <c r="N15" s="17"/>
    </row>
    <row r="16" spans="1:14" s="25" customFormat="1" ht="14.25" customHeight="1">
      <c r="A16" s="18"/>
      <c r="B16" s="19"/>
      <c r="C16" s="35" t="s">
        <v>337</v>
      </c>
      <c r="D16" s="21"/>
      <c r="E16" s="22"/>
      <c r="F16" s="22"/>
      <c r="G16" s="22"/>
      <c r="H16" s="22"/>
      <c r="I16" s="23"/>
      <c r="J16" s="21"/>
      <c r="K16" s="22"/>
      <c r="L16" s="22"/>
      <c r="M16" s="23"/>
      <c r="N16" s="24">
        <f>N10</f>
        <v>16890.350000000035</v>
      </c>
    </row>
    <row r="17" spans="1:14" s="25" customFormat="1" ht="14.25" customHeight="1">
      <c r="A17" s="26">
        <v>1</v>
      </c>
      <c r="B17" s="27" t="s">
        <v>545</v>
      </c>
      <c r="C17" s="28" t="s">
        <v>546</v>
      </c>
      <c r="D17" s="29"/>
      <c r="E17" s="30">
        <v>-600</v>
      </c>
      <c r="F17" s="30"/>
      <c r="G17" s="30"/>
      <c r="H17" s="30"/>
      <c r="I17" s="31"/>
      <c r="J17" s="29"/>
      <c r="K17" s="30"/>
      <c r="L17" s="30"/>
      <c r="M17" s="31"/>
      <c r="N17" s="32">
        <f>N16+SUM(D17:I17)-SUM(J17:M17)</f>
        <v>16290.350000000035</v>
      </c>
    </row>
    <row r="18" spans="1:14" s="25" customFormat="1" ht="14.25" customHeight="1" thickBot="1">
      <c r="A18" s="18">
        <f>A17+1</f>
        <v>2</v>
      </c>
      <c r="B18" s="33" t="s">
        <v>545</v>
      </c>
      <c r="C18" s="72" t="s">
        <v>489</v>
      </c>
      <c r="D18" s="21"/>
      <c r="E18" s="22"/>
      <c r="F18" s="22"/>
      <c r="G18" s="22"/>
      <c r="H18" s="22"/>
      <c r="I18" s="23"/>
      <c r="J18" s="21"/>
      <c r="K18" s="22"/>
      <c r="L18" s="22"/>
      <c r="M18" s="23">
        <v>1</v>
      </c>
      <c r="N18" s="32">
        <f>N17+SUM(D18:I18)-SUM(J18:M18)</f>
        <v>16289.350000000035</v>
      </c>
    </row>
    <row r="19" spans="1:14" s="25" customFormat="1" ht="14.25" customHeight="1">
      <c r="A19" s="35"/>
      <c r="B19" s="36"/>
      <c r="C19" s="37" t="s">
        <v>336</v>
      </c>
      <c r="D19" s="38">
        <f>SUM(D17:D18)</f>
        <v>0</v>
      </c>
      <c r="E19" s="39">
        <f>SUM(E17:E18)</f>
        <v>-600</v>
      </c>
      <c r="F19" s="39">
        <f>SUM(F17:F18)</f>
        <v>0</v>
      </c>
      <c r="G19" s="39">
        <f>SUM(G17:G18)</f>
        <v>0</v>
      </c>
      <c r="H19" s="39">
        <f>SUM(H17:H18)</f>
        <v>0</v>
      </c>
      <c r="I19" s="40">
        <f>SUM(I17:I18)</f>
        <v>0</v>
      </c>
      <c r="J19" s="38">
        <f>SUM(J17:J18)</f>
        <v>0</v>
      </c>
      <c r="K19" s="39">
        <f>SUM(K17:K18)</f>
        <v>0</v>
      </c>
      <c r="L19" s="39">
        <f>SUM(L17:L18)</f>
        <v>0</v>
      </c>
      <c r="M19" s="40">
        <f>SUM(M17:M18)</f>
        <v>1</v>
      </c>
      <c r="N19" s="41">
        <f>N16+SUM(D19:I19)-SUM(J19:M19)</f>
        <v>16289.350000000035</v>
      </c>
    </row>
    <row r="20" spans="1:14" s="25" customFormat="1" ht="14.25" customHeight="1" thickBot="1">
      <c r="A20" s="42"/>
      <c r="B20" s="42"/>
      <c r="C20" s="43" t="s">
        <v>393</v>
      </c>
      <c r="D20" s="44">
        <f>D19</f>
        <v>0</v>
      </c>
      <c r="E20" s="45">
        <f aca="true" t="shared" si="2" ref="E20:N20">E19</f>
        <v>-600</v>
      </c>
      <c r="F20" s="45">
        <f t="shared" si="2"/>
        <v>0</v>
      </c>
      <c r="G20" s="45">
        <f t="shared" si="2"/>
        <v>0</v>
      </c>
      <c r="H20" s="45">
        <f t="shared" si="2"/>
        <v>0</v>
      </c>
      <c r="I20" s="46">
        <f t="shared" si="2"/>
        <v>0</v>
      </c>
      <c r="J20" s="47">
        <f t="shared" si="2"/>
        <v>0</v>
      </c>
      <c r="K20" s="48">
        <f t="shared" si="2"/>
        <v>0</v>
      </c>
      <c r="L20" s="48">
        <f t="shared" si="2"/>
        <v>0</v>
      </c>
      <c r="M20" s="49">
        <f t="shared" si="2"/>
        <v>1</v>
      </c>
      <c r="N20" s="46">
        <f t="shared" si="2"/>
        <v>16289.350000000035</v>
      </c>
    </row>
    <row r="21" spans="1:14" s="25" customFormat="1" ht="14.25" customHeight="1" thickBot="1">
      <c r="A21" s="50"/>
      <c r="B21" s="50"/>
      <c r="C21" s="97" t="s">
        <v>394</v>
      </c>
      <c r="D21" s="52">
        <f>D20+D10</f>
        <v>325523</v>
      </c>
      <c r="E21" s="81">
        <f>E20+E10</f>
        <v>111054.57</v>
      </c>
      <c r="F21" s="81">
        <f>F20+F10</f>
        <v>6000</v>
      </c>
      <c r="G21" s="81">
        <f>G20+G10</f>
        <v>9749.5</v>
      </c>
      <c r="H21" s="81">
        <f>H20+H10</f>
        <v>912.26</v>
      </c>
      <c r="I21" s="82">
        <f>I20+I10</f>
        <v>606.02</v>
      </c>
      <c r="J21" s="53">
        <f>J20+J10</f>
        <v>366950</v>
      </c>
      <c r="K21" s="53">
        <f>K20+K10</f>
        <v>0</v>
      </c>
      <c r="L21" s="53">
        <f>L20+L10</f>
        <v>10432.5</v>
      </c>
      <c r="M21" s="53">
        <f>M20+M10</f>
        <v>60173.5</v>
      </c>
      <c r="N21" s="54">
        <f>SUM(D21:I21)-SUM(J21:M21)</f>
        <v>16289.350000000035</v>
      </c>
    </row>
    <row r="22" spans="1:14" ht="14.25">
      <c r="A22" s="55"/>
      <c r="B22" s="25"/>
      <c r="C22" s="25"/>
      <c r="D22" s="55"/>
      <c r="E22" s="55"/>
      <c r="F22" s="55"/>
      <c r="G22" s="55"/>
      <c r="H22" s="55"/>
      <c r="I22" s="55"/>
      <c r="J22" s="55"/>
      <c r="K22" s="25"/>
      <c r="L22" s="25"/>
      <c r="M22" s="25"/>
      <c r="N22" s="25"/>
    </row>
    <row r="23" spans="1:10" s="115" customFormat="1" ht="18.75">
      <c r="A23" s="114" t="s">
        <v>547</v>
      </c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s="115" customFormat="1" ht="19.5" thickBot="1">
      <c r="A24" s="114" t="s">
        <v>319</v>
      </c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4" s="10" customFormat="1" ht="15.75" customHeight="1">
      <c r="A25" s="3"/>
      <c r="B25" s="4" t="s">
        <v>320</v>
      </c>
      <c r="C25" s="4" t="s">
        <v>321</v>
      </c>
      <c r="D25" s="5" t="s">
        <v>322</v>
      </c>
      <c r="E25" s="6"/>
      <c r="F25" s="6"/>
      <c r="G25" s="6"/>
      <c r="H25" s="6"/>
      <c r="I25" s="7"/>
      <c r="J25" s="5" t="s">
        <v>323</v>
      </c>
      <c r="K25" s="6"/>
      <c r="L25" s="6"/>
      <c r="M25" s="8"/>
      <c r="N25" s="9" t="s">
        <v>324</v>
      </c>
    </row>
    <row r="26" spans="1:14" s="10" customFormat="1" ht="15" thickBot="1">
      <c r="A26" s="11"/>
      <c r="B26" s="12"/>
      <c r="C26" s="59"/>
      <c r="D26" s="13" t="s">
        <v>325</v>
      </c>
      <c r="E26" s="14" t="s">
        <v>326</v>
      </c>
      <c r="F26" s="14" t="s">
        <v>327</v>
      </c>
      <c r="G26" s="14" t="s">
        <v>328</v>
      </c>
      <c r="H26" s="14" t="s">
        <v>329</v>
      </c>
      <c r="I26" s="15" t="s">
        <v>330</v>
      </c>
      <c r="J26" s="13" t="s">
        <v>331</v>
      </c>
      <c r="K26" s="14" t="s">
        <v>332</v>
      </c>
      <c r="L26" s="14" t="s">
        <v>333</v>
      </c>
      <c r="M26" s="16" t="s">
        <v>334</v>
      </c>
      <c r="N26" s="17"/>
    </row>
    <row r="27" spans="1:14" s="25" customFormat="1" ht="14.25" customHeight="1">
      <c r="A27" s="18"/>
      <c r="B27" s="63"/>
      <c r="C27" s="35" t="s">
        <v>337</v>
      </c>
      <c r="D27" s="64"/>
      <c r="E27" s="22"/>
      <c r="F27" s="22"/>
      <c r="G27" s="22"/>
      <c r="H27" s="22"/>
      <c r="I27" s="23"/>
      <c r="J27" s="21"/>
      <c r="K27" s="22"/>
      <c r="L27" s="22"/>
      <c r="M27" s="23"/>
      <c r="N27" s="24">
        <f>N21</f>
        <v>16289.350000000035</v>
      </c>
    </row>
    <row r="28" spans="1:14" s="25" customFormat="1" ht="14.25" customHeight="1">
      <c r="A28" s="26">
        <v>1</v>
      </c>
      <c r="B28" s="67" t="s">
        <v>552</v>
      </c>
      <c r="C28" s="73" t="s">
        <v>551</v>
      </c>
      <c r="D28" s="68">
        <v>1000</v>
      </c>
      <c r="E28" s="30"/>
      <c r="F28" s="30"/>
      <c r="G28" s="30"/>
      <c r="H28" s="30"/>
      <c r="I28" s="31"/>
      <c r="J28" s="29"/>
      <c r="K28" s="30"/>
      <c r="L28" s="30"/>
      <c r="M28" s="31"/>
      <c r="N28" s="32">
        <f>N27+SUM(D28:I28)-SUM(J28:M28)</f>
        <v>17289.350000000035</v>
      </c>
    </row>
    <row r="29" spans="1:14" s="25" customFormat="1" ht="14.25" customHeight="1">
      <c r="A29" s="26">
        <f>A28+1</f>
        <v>2</v>
      </c>
      <c r="B29" s="67" t="s">
        <v>553</v>
      </c>
      <c r="C29" s="73" t="s">
        <v>197</v>
      </c>
      <c r="D29" s="68"/>
      <c r="E29" s="30"/>
      <c r="F29" s="30"/>
      <c r="G29" s="30"/>
      <c r="H29" s="30"/>
      <c r="I29" s="31"/>
      <c r="J29" s="29">
        <v>1000</v>
      </c>
      <c r="K29" s="30"/>
      <c r="L29" s="30"/>
      <c r="M29" s="31"/>
      <c r="N29" s="32">
        <f>N28+SUM(D29:I29)-SUM(J29:M29)</f>
        <v>16289.350000000035</v>
      </c>
    </row>
    <row r="30" spans="1:14" s="25" customFormat="1" ht="14.25" customHeight="1">
      <c r="A30" s="26">
        <f aca="true" t="shared" si="3" ref="A30:A35">A29+1</f>
        <v>3</v>
      </c>
      <c r="B30" s="67" t="s">
        <v>553</v>
      </c>
      <c r="C30" s="73" t="s">
        <v>548</v>
      </c>
      <c r="D30" s="68"/>
      <c r="E30" s="30"/>
      <c r="F30" s="30"/>
      <c r="G30" s="30"/>
      <c r="H30" s="30"/>
      <c r="I30" s="31"/>
      <c r="J30" s="29">
        <v>1500</v>
      </c>
      <c r="K30" s="30"/>
      <c r="L30" s="30"/>
      <c r="M30" s="31"/>
      <c r="N30" s="32">
        <f>N29+SUM(D30:I30)-SUM(J30:M30)</f>
        <v>14789.350000000035</v>
      </c>
    </row>
    <row r="31" spans="1:14" s="25" customFormat="1" ht="14.25" customHeight="1">
      <c r="A31" s="26">
        <f t="shared" si="3"/>
        <v>4</v>
      </c>
      <c r="B31" s="67" t="s">
        <v>553</v>
      </c>
      <c r="C31" s="73" t="s">
        <v>198</v>
      </c>
      <c r="D31" s="68"/>
      <c r="E31" s="30"/>
      <c r="F31" s="30"/>
      <c r="G31" s="30"/>
      <c r="H31" s="30"/>
      <c r="I31" s="31"/>
      <c r="J31" s="29">
        <v>900</v>
      </c>
      <c r="K31" s="30"/>
      <c r="L31" s="30"/>
      <c r="M31" s="31"/>
      <c r="N31" s="32">
        <f>N30+SUM(D31:I31)-SUM(J31:M31)</f>
        <v>13889.350000000035</v>
      </c>
    </row>
    <row r="32" spans="1:14" s="25" customFormat="1" ht="14.25" customHeight="1">
      <c r="A32" s="26">
        <f t="shared" si="3"/>
        <v>5</v>
      </c>
      <c r="B32" s="67" t="s">
        <v>553</v>
      </c>
      <c r="C32" s="73" t="s">
        <v>549</v>
      </c>
      <c r="D32" s="68"/>
      <c r="E32" s="30"/>
      <c r="F32" s="30"/>
      <c r="G32" s="30"/>
      <c r="H32" s="30"/>
      <c r="I32" s="31"/>
      <c r="J32" s="29">
        <v>1500</v>
      </c>
      <c r="K32" s="30"/>
      <c r="L32" s="30"/>
      <c r="M32" s="31"/>
      <c r="N32" s="32">
        <f>N31+SUM(D32:I32)-SUM(J32:M32)</f>
        <v>12389.350000000035</v>
      </c>
    </row>
    <row r="33" spans="1:14" s="25" customFormat="1" ht="14.25" customHeight="1">
      <c r="A33" s="26">
        <f t="shared" si="3"/>
        <v>6</v>
      </c>
      <c r="B33" s="67" t="s">
        <v>553</v>
      </c>
      <c r="C33" s="73" t="s">
        <v>550</v>
      </c>
      <c r="D33" s="68"/>
      <c r="E33" s="30"/>
      <c r="F33" s="30"/>
      <c r="G33" s="30"/>
      <c r="H33" s="30"/>
      <c r="I33" s="31"/>
      <c r="J33" s="29">
        <v>3000</v>
      </c>
      <c r="K33" s="30"/>
      <c r="L33" s="30"/>
      <c r="M33" s="31"/>
      <c r="N33" s="32">
        <f>N32+SUM(D33:I33)-SUM(J33:M33)</f>
        <v>9389.350000000035</v>
      </c>
    </row>
    <row r="34" spans="1:14" s="25" customFormat="1" ht="14.25" customHeight="1">
      <c r="A34" s="26">
        <f t="shared" si="3"/>
        <v>7</v>
      </c>
      <c r="B34" s="67" t="s">
        <v>554</v>
      </c>
      <c r="C34" s="73" t="s">
        <v>348</v>
      </c>
      <c r="D34" s="68"/>
      <c r="E34" s="30"/>
      <c r="F34" s="30"/>
      <c r="G34" s="30"/>
      <c r="H34" s="30"/>
      <c r="I34" s="31"/>
      <c r="J34" s="29">
        <v>1000</v>
      </c>
      <c r="K34" s="30"/>
      <c r="L34" s="30"/>
      <c r="M34" s="31"/>
      <c r="N34" s="32">
        <f>N33+SUM(D34:I34)-SUM(J34:M34)</f>
        <v>8389.350000000035</v>
      </c>
    </row>
    <row r="35" spans="1:14" s="25" customFormat="1" ht="14.25" customHeight="1" thickBot="1">
      <c r="A35" s="26">
        <f t="shared" si="3"/>
        <v>8</v>
      </c>
      <c r="B35" s="67" t="s">
        <v>555</v>
      </c>
      <c r="C35" s="127" t="s">
        <v>338</v>
      </c>
      <c r="D35" s="68"/>
      <c r="E35" s="30"/>
      <c r="F35" s="30"/>
      <c r="G35" s="30"/>
      <c r="H35" s="30">
        <v>2.16</v>
      </c>
      <c r="I35" s="31"/>
      <c r="J35" s="29"/>
      <c r="K35" s="30"/>
      <c r="L35" s="30"/>
      <c r="M35" s="31"/>
      <c r="N35" s="32">
        <f>N34+SUM(D35:I35)-SUM(J35:M35)</f>
        <v>8391.510000000035</v>
      </c>
    </row>
    <row r="36" spans="1:14" s="25" customFormat="1" ht="14.25" customHeight="1">
      <c r="A36" s="35"/>
      <c r="B36" s="36"/>
      <c r="C36" s="75" t="s">
        <v>336</v>
      </c>
      <c r="D36" s="38">
        <f>SUM(D28:D35)</f>
        <v>1000</v>
      </c>
      <c r="E36" s="39">
        <f>SUM(E28:E35)</f>
        <v>0</v>
      </c>
      <c r="F36" s="39">
        <f>SUM(F28:F35)</f>
        <v>0</v>
      </c>
      <c r="G36" s="39">
        <f>SUM(G28:G35)</f>
        <v>0</v>
      </c>
      <c r="H36" s="39">
        <f>SUM(H28:H35)</f>
        <v>2.16</v>
      </c>
      <c r="I36" s="40">
        <f>SUM(I28:I35)</f>
        <v>0</v>
      </c>
      <c r="J36" s="38">
        <f>SUM(J28:J35)</f>
        <v>8900</v>
      </c>
      <c r="K36" s="39">
        <f>SUM(K28:K35)</f>
        <v>0</v>
      </c>
      <c r="L36" s="39">
        <f>SUM(L28:L35)</f>
        <v>0</v>
      </c>
      <c r="M36" s="40">
        <f>SUM(M28:M35)</f>
        <v>0</v>
      </c>
      <c r="N36" s="41">
        <f>N27+SUM(D36:I36)-SUM(J36:M36)</f>
        <v>8391.510000000035</v>
      </c>
    </row>
    <row r="37" spans="1:14" s="25" customFormat="1" ht="14.25" customHeight="1" thickBot="1">
      <c r="A37" s="42"/>
      <c r="B37" s="42"/>
      <c r="C37" s="43" t="s">
        <v>407</v>
      </c>
      <c r="D37" s="44">
        <f aca="true" t="shared" si="4" ref="D37:N37">D36</f>
        <v>1000</v>
      </c>
      <c r="E37" s="45">
        <f t="shared" si="4"/>
        <v>0</v>
      </c>
      <c r="F37" s="45">
        <f t="shared" si="4"/>
        <v>0</v>
      </c>
      <c r="G37" s="45">
        <f t="shared" si="4"/>
        <v>0</v>
      </c>
      <c r="H37" s="45">
        <f t="shared" si="4"/>
        <v>2.16</v>
      </c>
      <c r="I37" s="46">
        <f t="shared" si="4"/>
        <v>0</v>
      </c>
      <c r="J37" s="44">
        <f t="shared" si="4"/>
        <v>8900</v>
      </c>
      <c r="K37" s="45">
        <f t="shared" si="4"/>
        <v>0</v>
      </c>
      <c r="L37" s="45">
        <f t="shared" si="4"/>
        <v>0</v>
      </c>
      <c r="M37" s="46">
        <f t="shared" si="4"/>
        <v>0</v>
      </c>
      <c r="N37" s="46">
        <f t="shared" si="4"/>
        <v>8391.510000000035</v>
      </c>
    </row>
    <row r="38" spans="1:14" s="25" customFormat="1" ht="14.25" customHeight="1" thickBot="1">
      <c r="A38" s="50"/>
      <c r="B38" s="50"/>
      <c r="C38" s="97" t="s">
        <v>408</v>
      </c>
      <c r="D38" s="52">
        <f>D37+D21</f>
        <v>326523</v>
      </c>
      <c r="E38" s="81">
        <f>E37+E21</f>
        <v>111054.57</v>
      </c>
      <c r="F38" s="81">
        <f>F37+F21</f>
        <v>6000</v>
      </c>
      <c r="G38" s="81">
        <f>G37+G21</f>
        <v>9749.5</v>
      </c>
      <c r="H38" s="81">
        <f>H37+H21</f>
        <v>914.42</v>
      </c>
      <c r="I38" s="82">
        <f>I37+I21</f>
        <v>606.02</v>
      </c>
      <c r="J38" s="52">
        <f>J37+J21</f>
        <v>375850</v>
      </c>
      <c r="K38" s="81">
        <f>K37+K21</f>
        <v>0</v>
      </c>
      <c r="L38" s="81">
        <f>L37+L21</f>
        <v>10432.5</v>
      </c>
      <c r="M38" s="82">
        <f>M37+M21</f>
        <v>60173.5</v>
      </c>
      <c r="N38" s="54">
        <f>SUM(D38:I38)-SUM(J38:M38)</f>
        <v>8391.51000000001</v>
      </c>
    </row>
    <row r="39" spans="1:14" ht="14.25">
      <c r="A39" s="55"/>
      <c r="B39" s="25"/>
      <c r="C39" s="25"/>
      <c r="D39" s="55"/>
      <c r="E39" s="55"/>
      <c r="F39" s="55"/>
      <c r="G39" s="55"/>
      <c r="H39" s="55"/>
      <c r="I39" s="55"/>
      <c r="J39" s="55"/>
      <c r="K39" s="25"/>
      <c r="L39" s="25"/>
      <c r="M39" s="25"/>
      <c r="N39" s="25"/>
    </row>
    <row r="40" spans="1:10" s="115" customFormat="1" ht="18.75">
      <c r="A40" s="114" t="s">
        <v>556</v>
      </c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s="115" customFormat="1" ht="19.5" thickBot="1">
      <c r="A41" s="114" t="s">
        <v>319</v>
      </c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4" s="10" customFormat="1" ht="15.75" customHeight="1">
      <c r="A42" s="3"/>
      <c r="B42" s="4" t="s">
        <v>320</v>
      </c>
      <c r="C42" s="4" t="s">
        <v>321</v>
      </c>
      <c r="D42" s="5" t="s">
        <v>322</v>
      </c>
      <c r="E42" s="6"/>
      <c r="F42" s="6"/>
      <c r="G42" s="6"/>
      <c r="H42" s="6"/>
      <c r="I42" s="7"/>
      <c r="J42" s="5" t="s">
        <v>323</v>
      </c>
      <c r="K42" s="6"/>
      <c r="L42" s="6"/>
      <c r="M42" s="8"/>
      <c r="N42" s="9" t="s">
        <v>324</v>
      </c>
    </row>
    <row r="43" spans="1:14" s="10" customFormat="1" ht="15" thickBot="1">
      <c r="A43" s="11"/>
      <c r="B43" s="12"/>
      <c r="C43" s="12"/>
      <c r="D43" s="13" t="s">
        <v>325</v>
      </c>
      <c r="E43" s="14" t="s">
        <v>326</v>
      </c>
      <c r="F43" s="14" t="s">
        <v>327</v>
      </c>
      <c r="G43" s="14" t="s">
        <v>328</v>
      </c>
      <c r="H43" s="14" t="s">
        <v>329</v>
      </c>
      <c r="I43" s="15" t="s">
        <v>330</v>
      </c>
      <c r="J43" s="13" t="s">
        <v>331</v>
      </c>
      <c r="K43" s="14" t="s">
        <v>332</v>
      </c>
      <c r="L43" s="14" t="s">
        <v>333</v>
      </c>
      <c r="M43" s="16" t="s">
        <v>334</v>
      </c>
      <c r="N43" s="17"/>
    </row>
    <row r="44" spans="1:14" s="25" customFormat="1" ht="14.25" customHeight="1">
      <c r="A44" s="18"/>
      <c r="B44" s="19"/>
      <c r="C44" s="35" t="s">
        <v>337</v>
      </c>
      <c r="D44" s="21"/>
      <c r="E44" s="22"/>
      <c r="F44" s="22"/>
      <c r="G44" s="22"/>
      <c r="H44" s="22"/>
      <c r="I44" s="23"/>
      <c r="J44" s="21"/>
      <c r="K44" s="22"/>
      <c r="L44" s="22"/>
      <c r="M44" s="23"/>
      <c r="N44" s="24">
        <f>N37</f>
        <v>8391.510000000035</v>
      </c>
    </row>
    <row r="45" spans="1:14" s="25" customFormat="1" ht="14.25" customHeight="1" thickBot="1">
      <c r="A45" s="26">
        <v>1</v>
      </c>
      <c r="B45" s="27" t="s">
        <v>557</v>
      </c>
      <c r="C45" s="28" t="s">
        <v>339</v>
      </c>
      <c r="D45" s="29"/>
      <c r="E45" s="30"/>
      <c r="F45" s="30"/>
      <c r="G45" s="30"/>
      <c r="H45" s="30"/>
      <c r="I45" s="31"/>
      <c r="J45" s="29"/>
      <c r="K45" s="30"/>
      <c r="L45" s="30"/>
      <c r="M45" s="31">
        <v>10</v>
      </c>
      <c r="N45" s="32">
        <f>N44+SUM(D45:I45)-SUM(J45:M45)</f>
        <v>8381.510000000035</v>
      </c>
    </row>
    <row r="46" spans="1:14" s="25" customFormat="1" ht="14.25" customHeight="1">
      <c r="A46" s="35"/>
      <c r="B46" s="36"/>
      <c r="C46" s="37" t="s">
        <v>336</v>
      </c>
      <c r="D46" s="38">
        <f>SUM(D45:D45)</f>
        <v>0</v>
      </c>
      <c r="E46" s="39">
        <f>SUM(E45:E45)</f>
        <v>0</v>
      </c>
      <c r="F46" s="39">
        <f>SUM(F45:F45)</f>
        <v>0</v>
      </c>
      <c r="G46" s="39">
        <f>SUM(G45:G45)</f>
        <v>0</v>
      </c>
      <c r="H46" s="39">
        <f>SUM(H45:H45)</f>
        <v>0</v>
      </c>
      <c r="I46" s="40">
        <f>SUM(I45:I45)</f>
        <v>0</v>
      </c>
      <c r="J46" s="38">
        <f>SUM(J45:J45)</f>
        <v>0</v>
      </c>
      <c r="K46" s="39">
        <f>SUM(K45:K45)</f>
        <v>0</v>
      </c>
      <c r="L46" s="39">
        <f>SUM(L45:L45)</f>
        <v>0</v>
      </c>
      <c r="M46" s="40">
        <f>SUM(M45:M45)</f>
        <v>10</v>
      </c>
      <c r="N46" s="41">
        <f>N44+SUM(D46:I46)-SUM(J46:M46)</f>
        <v>8381.510000000035</v>
      </c>
    </row>
    <row r="47" spans="1:14" s="25" customFormat="1" ht="14.25" customHeight="1" thickBot="1">
      <c r="A47" s="42"/>
      <c r="B47" s="42"/>
      <c r="C47" s="43" t="s">
        <v>411</v>
      </c>
      <c r="D47" s="44">
        <f aca="true" t="shared" si="5" ref="D47:N47">D46</f>
        <v>0</v>
      </c>
      <c r="E47" s="45">
        <f t="shared" si="5"/>
        <v>0</v>
      </c>
      <c r="F47" s="45">
        <f t="shared" si="5"/>
        <v>0</v>
      </c>
      <c r="G47" s="45">
        <f t="shared" si="5"/>
        <v>0</v>
      </c>
      <c r="H47" s="45">
        <f t="shared" si="5"/>
        <v>0</v>
      </c>
      <c r="I47" s="46">
        <f t="shared" si="5"/>
        <v>0</v>
      </c>
      <c r="J47" s="44">
        <f t="shared" si="5"/>
        <v>0</v>
      </c>
      <c r="K47" s="45">
        <f t="shared" si="5"/>
        <v>0</v>
      </c>
      <c r="L47" s="45">
        <f t="shared" si="5"/>
        <v>0</v>
      </c>
      <c r="M47" s="46">
        <f t="shared" si="5"/>
        <v>10</v>
      </c>
      <c r="N47" s="46">
        <f t="shared" si="5"/>
        <v>8381.510000000035</v>
      </c>
    </row>
    <row r="48" spans="1:14" s="25" customFormat="1" ht="14.25" customHeight="1" thickBot="1">
      <c r="A48" s="50"/>
      <c r="B48" s="50"/>
      <c r="C48" s="97" t="s">
        <v>412</v>
      </c>
      <c r="D48" s="52">
        <f>D47+D38</f>
        <v>326523</v>
      </c>
      <c r="E48" s="81">
        <f>E47+E38</f>
        <v>111054.57</v>
      </c>
      <c r="F48" s="81">
        <f>F47+F38</f>
        <v>6000</v>
      </c>
      <c r="G48" s="81">
        <f>G47+G38</f>
        <v>9749.5</v>
      </c>
      <c r="H48" s="81">
        <f>H47+H38</f>
        <v>914.42</v>
      </c>
      <c r="I48" s="82">
        <f>I47+I38</f>
        <v>606.02</v>
      </c>
      <c r="J48" s="52">
        <f>J47+J38</f>
        <v>375850</v>
      </c>
      <c r="K48" s="81">
        <f>K47+K38</f>
        <v>0</v>
      </c>
      <c r="L48" s="81">
        <f>L47+L38</f>
        <v>10432.5</v>
      </c>
      <c r="M48" s="82">
        <f>M47+M38</f>
        <v>60183.5</v>
      </c>
      <c r="N48" s="54">
        <f>SUM(D48:I48)-SUM(J48:M48)</f>
        <v>8381.51000000001</v>
      </c>
    </row>
    <row r="49" spans="1:14" ht="14.25">
      <c r="A49" s="55"/>
      <c r="B49" s="25"/>
      <c r="C49" s="25"/>
      <c r="D49" s="55"/>
      <c r="E49" s="55"/>
      <c r="F49" s="55"/>
      <c r="G49" s="55"/>
      <c r="H49" s="55"/>
      <c r="I49" s="55"/>
      <c r="J49" s="55"/>
      <c r="K49" s="25"/>
      <c r="L49" s="25"/>
      <c r="M49" s="25"/>
      <c r="N49" s="25"/>
    </row>
    <row r="50" spans="1:10" s="115" customFormat="1" ht="18.75">
      <c r="A50" s="114" t="s">
        <v>558</v>
      </c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s="115" customFormat="1" ht="19.5" thickBot="1">
      <c r="A51" s="114" t="s">
        <v>319</v>
      </c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4" s="10" customFormat="1" ht="15.75" customHeight="1">
      <c r="A52" s="3"/>
      <c r="B52" s="4" t="s">
        <v>320</v>
      </c>
      <c r="C52" s="4" t="s">
        <v>321</v>
      </c>
      <c r="D52" s="5" t="s">
        <v>322</v>
      </c>
      <c r="E52" s="6"/>
      <c r="F52" s="6"/>
      <c r="G52" s="6"/>
      <c r="H52" s="6"/>
      <c r="I52" s="7"/>
      <c r="J52" s="5" t="s">
        <v>323</v>
      </c>
      <c r="K52" s="6"/>
      <c r="L52" s="6"/>
      <c r="M52" s="8"/>
      <c r="N52" s="9" t="s">
        <v>324</v>
      </c>
    </row>
    <row r="53" spans="1:14" s="10" customFormat="1" ht="15" thickBot="1">
      <c r="A53" s="11"/>
      <c r="B53" s="12"/>
      <c r="C53" s="12"/>
      <c r="D53" s="13" t="s">
        <v>325</v>
      </c>
      <c r="E53" s="14" t="s">
        <v>326</v>
      </c>
      <c r="F53" s="14" t="s">
        <v>327</v>
      </c>
      <c r="G53" s="14" t="s">
        <v>328</v>
      </c>
      <c r="H53" s="14" t="s">
        <v>329</v>
      </c>
      <c r="I53" s="15" t="s">
        <v>330</v>
      </c>
      <c r="J53" s="13" t="s">
        <v>331</v>
      </c>
      <c r="K53" s="14" t="s">
        <v>332</v>
      </c>
      <c r="L53" s="14" t="s">
        <v>333</v>
      </c>
      <c r="M53" s="16" t="s">
        <v>334</v>
      </c>
      <c r="N53" s="17"/>
    </row>
    <row r="54" spans="1:14" s="25" customFormat="1" ht="14.25" customHeight="1">
      <c r="A54" s="18"/>
      <c r="B54" s="19"/>
      <c r="C54" s="35" t="s">
        <v>337</v>
      </c>
      <c r="D54" s="21"/>
      <c r="E54" s="22"/>
      <c r="F54" s="22"/>
      <c r="G54" s="22"/>
      <c r="H54" s="22"/>
      <c r="I54" s="23"/>
      <c r="J54" s="21"/>
      <c r="K54" s="22"/>
      <c r="L54" s="22"/>
      <c r="M54" s="23"/>
      <c r="N54" s="24">
        <f>N48</f>
        <v>8381.51000000001</v>
      </c>
    </row>
    <row r="55" spans="1:14" s="25" customFormat="1" ht="14.25" customHeight="1">
      <c r="A55" s="26">
        <v>1</v>
      </c>
      <c r="B55" s="27" t="s">
        <v>560</v>
      </c>
      <c r="C55" s="28" t="s">
        <v>559</v>
      </c>
      <c r="D55" s="109"/>
      <c r="E55" s="30">
        <v>-200</v>
      </c>
      <c r="F55" s="30"/>
      <c r="G55" s="30"/>
      <c r="H55" s="30"/>
      <c r="I55" s="31"/>
      <c r="J55" s="29"/>
      <c r="K55" s="30"/>
      <c r="L55" s="30"/>
      <c r="M55" s="31"/>
      <c r="N55" s="32">
        <f>N54+SUM(D55:I55)-SUM(J55:M55)</f>
        <v>8181.510000000009</v>
      </c>
    </row>
    <row r="56" spans="1:14" s="25" customFormat="1" ht="14.25" customHeight="1" thickBot="1">
      <c r="A56" s="18">
        <f>A55+1</f>
        <v>2</v>
      </c>
      <c r="B56" s="33" t="s">
        <v>560</v>
      </c>
      <c r="C56" s="34" t="s">
        <v>489</v>
      </c>
      <c r="D56" s="123"/>
      <c r="E56" s="22"/>
      <c r="F56" s="22"/>
      <c r="G56" s="22"/>
      <c r="H56" s="22"/>
      <c r="I56" s="23"/>
      <c r="J56" s="21"/>
      <c r="K56" s="22"/>
      <c r="L56" s="22"/>
      <c r="M56" s="23">
        <v>1</v>
      </c>
      <c r="N56" s="32">
        <f>N55+SUM(D56:I56)-SUM(J56:M56)</f>
        <v>8180.510000000009</v>
      </c>
    </row>
    <row r="57" spans="1:14" s="25" customFormat="1" ht="14.25" customHeight="1">
      <c r="A57" s="35"/>
      <c r="B57" s="36"/>
      <c r="C57" s="37" t="s">
        <v>336</v>
      </c>
      <c r="D57" s="38">
        <f>SUM(D55:D56)</f>
        <v>0</v>
      </c>
      <c r="E57" s="39">
        <f>SUM(E55:E56)</f>
        <v>-200</v>
      </c>
      <c r="F57" s="39">
        <f>SUM(F55:F56)</f>
        <v>0</v>
      </c>
      <c r="G57" s="39">
        <f>SUM(G55:G56)</f>
        <v>0</v>
      </c>
      <c r="H57" s="39">
        <f>SUM(H55:H56)</f>
        <v>0</v>
      </c>
      <c r="I57" s="40">
        <f>SUM(I55:I56)</f>
        <v>0</v>
      </c>
      <c r="J57" s="38">
        <f>SUM(J55:J56)</f>
        <v>0</v>
      </c>
      <c r="K57" s="39">
        <f>SUM(K55:K56)</f>
        <v>0</v>
      </c>
      <c r="L57" s="39">
        <f>SUM(L55:L56)</f>
        <v>0</v>
      </c>
      <c r="M57" s="40">
        <f>SUM(M55:M56)</f>
        <v>1</v>
      </c>
      <c r="N57" s="41">
        <f>N54+SUM(D57:I57)-SUM(J57:M57)</f>
        <v>8180.510000000009</v>
      </c>
    </row>
    <row r="58" spans="1:14" s="25" customFormat="1" ht="14.25" customHeight="1" thickBot="1">
      <c r="A58" s="42"/>
      <c r="B58" s="42"/>
      <c r="C58" s="43" t="s">
        <v>415</v>
      </c>
      <c r="D58" s="44">
        <f aca="true" t="shared" si="6" ref="D58:N58">D57</f>
        <v>0</v>
      </c>
      <c r="E58" s="45">
        <f t="shared" si="6"/>
        <v>-200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6">
        <f t="shared" si="6"/>
        <v>0</v>
      </c>
      <c r="J58" s="44">
        <f t="shared" si="6"/>
        <v>0</v>
      </c>
      <c r="K58" s="45">
        <f t="shared" si="6"/>
        <v>0</v>
      </c>
      <c r="L58" s="45">
        <f t="shared" si="6"/>
        <v>0</v>
      </c>
      <c r="M58" s="46">
        <f t="shared" si="6"/>
        <v>1</v>
      </c>
      <c r="N58" s="46">
        <f t="shared" si="6"/>
        <v>8180.510000000009</v>
      </c>
    </row>
    <row r="59" spans="1:14" s="25" customFormat="1" ht="14.25" customHeight="1" thickBot="1">
      <c r="A59" s="50"/>
      <c r="B59" s="50"/>
      <c r="C59" s="97" t="s">
        <v>416</v>
      </c>
      <c r="D59" s="52">
        <f>D58+D48</f>
        <v>326523</v>
      </c>
      <c r="E59" s="81">
        <f>E58+E48</f>
        <v>110854.57</v>
      </c>
      <c r="F59" s="81">
        <f>F58+F48</f>
        <v>6000</v>
      </c>
      <c r="G59" s="81">
        <f>G58+G48</f>
        <v>9749.5</v>
      </c>
      <c r="H59" s="81">
        <f>H58+H48</f>
        <v>914.42</v>
      </c>
      <c r="I59" s="86">
        <f>I58+I48</f>
        <v>606.02</v>
      </c>
      <c r="J59" s="52">
        <f>J58+J48</f>
        <v>375850</v>
      </c>
      <c r="K59" s="81">
        <f>K58+K48</f>
        <v>0</v>
      </c>
      <c r="L59" s="81">
        <f>L58+L48</f>
        <v>10432.5</v>
      </c>
      <c r="M59" s="82">
        <f>M58+M48</f>
        <v>60184.5</v>
      </c>
      <c r="N59" s="54">
        <f>SUM(D59:I59)-SUM(J59:M59)</f>
        <v>8180.510000000009</v>
      </c>
    </row>
    <row r="60" spans="1:14" ht="14.25">
      <c r="A60" s="55"/>
      <c r="B60" s="25"/>
      <c r="C60" s="25"/>
      <c r="D60" s="55"/>
      <c r="E60" s="55"/>
      <c r="F60" s="55"/>
      <c r="G60" s="55"/>
      <c r="H60" s="55"/>
      <c r="I60" s="55"/>
      <c r="J60" s="55"/>
      <c r="K60" s="25"/>
      <c r="L60" s="25"/>
      <c r="M60" s="25"/>
      <c r="N60" s="25"/>
    </row>
    <row r="61" spans="1:14" ht="18.75">
      <c r="A61" s="114" t="s">
        <v>561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5"/>
      <c r="L61" s="115"/>
      <c r="M61" s="115"/>
      <c r="N61" s="115"/>
    </row>
    <row r="62" spans="1:14" ht="19.5" thickBot="1">
      <c r="A62" s="114" t="s">
        <v>319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</row>
    <row r="63" spans="1:14" ht="14.25">
      <c r="A63" s="3"/>
      <c r="B63" s="4" t="s">
        <v>320</v>
      </c>
      <c r="C63" s="4" t="s">
        <v>321</v>
      </c>
      <c r="D63" s="5" t="s">
        <v>322</v>
      </c>
      <c r="E63" s="6"/>
      <c r="F63" s="6"/>
      <c r="G63" s="6"/>
      <c r="H63" s="6"/>
      <c r="I63" s="7"/>
      <c r="J63" s="5" t="s">
        <v>323</v>
      </c>
      <c r="K63" s="6"/>
      <c r="L63" s="6"/>
      <c r="M63" s="8"/>
      <c r="N63" s="9" t="s">
        <v>324</v>
      </c>
    </row>
    <row r="64" spans="1:14" ht="15" thickBot="1">
      <c r="A64" s="11"/>
      <c r="B64" s="12"/>
      <c r="C64" s="12"/>
      <c r="D64" s="13" t="s">
        <v>325</v>
      </c>
      <c r="E64" s="14" t="s">
        <v>326</v>
      </c>
      <c r="F64" s="14" t="s">
        <v>327</v>
      </c>
      <c r="G64" s="14" t="s">
        <v>328</v>
      </c>
      <c r="H64" s="14" t="s">
        <v>329</v>
      </c>
      <c r="I64" s="15" t="s">
        <v>330</v>
      </c>
      <c r="J64" s="13" t="s">
        <v>331</v>
      </c>
      <c r="K64" s="14" t="s">
        <v>332</v>
      </c>
      <c r="L64" s="14" t="s">
        <v>333</v>
      </c>
      <c r="M64" s="16" t="s">
        <v>334</v>
      </c>
      <c r="N64" s="17"/>
    </row>
    <row r="65" spans="1:14" ht="14.25">
      <c r="A65" s="18"/>
      <c r="B65" s="19"/>
      <c r="C65" s="35" t="s">
        <v>337</v>
      </c>
      <c r="D65" s="21"/>
      <c r="E65" s="22"/>
      <c r="F65" s="22"/>
      <c r="G65" s="22"/>
      <c r="H65" s="22"/>
      <c r="I65" s="23"/>
      <c r="J65" s="21"/>
      <c r="K65" s="22"/>
      <c r="L65" s="22"/>
      <c r="M65" s="23"/>
      <c r="N65" s="24">
        <f>N59</f>
        <v>8180.510000000009</v>
      </c>
    </row>
    <row r="66" spans="1:14" ht="14.25">
      <c r="A66" s="26">
        <v>1</v>
      </c>
      <c r="B66" s="27" t="s">
        <v>562</v>
      </c>
      <c r="C66" s="28" t="s">
        <v>566</v>
      </c>
      <c r="D66" s="29"/>
      <c r="E66" s="30">
        <v>10000</v>
      </c>
      <c r="F66" s="30"/>
      <c r="G66" s="30"/>
      <c r="H66" s="30"/>
      <c r="I66" s="31"/>
      <c r="J66" s="29"/>
      <c r="K66" s="30"/>
      <c r="L66" s="30"/>
      <c r="M66" s="31"/>
      <c r="N66" s="32">
        <f>N65+SUM(D66:I66)-SUM(J66:M66)</f>
        <v>18180.51000000001</v>
      </c>
    </row>
    <row r="67" spans="1:14" ht="14.25">
      <c r="A67" s="26">
        <f>A66+1</f>
        <v>2</v>
      </c>
      <c r="B67" s="27" t="s">
        <v>563</v>
      </c>
      <c r="C67" s="28" t="s">
        <v>521</v>
      </c>
      <c r="D67" s="29"/>
      <c r="E67" s="30"/>
      <c r="F67" s="30"/>
      <c r="G67" s="30"/>
      <c r="H67" s="30">
        <v>3.85</v>
      </c>
      <c r="I67" s="31"/>
      <c r="J67" s="29"/>
      <c r="K67" s="30"/>
      <c r="L67" s="30"/>
      <c r="M67" s="31"/>
      <c r="N67" s="32">
        <f aca="true" t="shared" si="7" ref="N67:N72">N66+SUM(D67:I67)-SUM(J67:M67)</f>
        <v>18184.360000000008</v>
      </c>
    </row>
    <row r="68" spans="1:14" ht="14.25">
      <c r="A68" s="26">
        <f>A67+1</f>
        <v>3</v>
      </c>
      <c r="B68" s="27" t="s">
        <v>564</v>
      </c>
      <c r="C68" s="28" t="s">
        <v>567</v>
      </c>
      <c r="D68" s="29">
        <v>800</v>
      </c>
      <c r="E68" s="30"/>
      <c r="F68" s="30"/>
      <c r="G68" s="30"/>
      <c r="H68" s="30"/>
      <c r="I68" s="31"/>
      <c r="J68" s="29"/>
      <c r="K68" s="30"/>
      <c r="L68" s="30"/>
      <c r="M68" s="31"/>
      <c r="N68" s="32">
        <f t="shared" si="7"/>
        <v>18984.360000000008</v>
      </c>
    </row>
    <row r="69" spans="1:14" ht="14.25">
      <c r="A69" s="26">
        <f>A68+1</f>
        <v>4</v>
      </c>
      <c r="B69" s="27" t="s">
        <v>564</v>
      </c>
      <c r="C69" s="28" t="s">
        <v>568</v>
      </c>
      <c r="D69" s="29">
        <v>400</v>
      </c>
      <c r="E69" s="30"/>
      <c r="F69" s="30"/>
      <c r="G69" s="30"/>
      <c r="H69" s="30"/>
      <c r="I69" s="31"/>
      <c r="J69" s="29"/>
      <c r="K69" s="30"/>
      <c r="L69" s="30"/>
      <c r="M69" s="31"/>
      <c r="N69" s="32">
        <f t="shared" si="7"/>
        <v>19384.360000000008</v>
      </c>
    </row>
    <row r="70" spans="1:14" ht="14.25">
      <c r="A70" s="26">
        <f>A69+1</f>
        <v>5</v>
      </c>
      <c r="B70" s="27" t="s">
        <v>564</v>
      </c>
      <c r="C70" s="28" t="s">
        <v>569</v>
      </c>
      <c r="D70" s="29">
        <v>400</v>
      </c>
      <c r="E70" s="30"/>
      <c r="F70" s="30"/>
      <c r="G70" s="30"/>
      <c r="H70" s="30"/>
      <c r="I70" s="31"/>
      <c r="J70" s="29"/>
      <c r="K70" s="30"/>
      <c r="L70" s="30"/>
      <c r="M70" s="31"/>
      <c r="N70" s="32">
        <f t="shared" si="7"/>
        <v>19784.360000000008</v>
      </c>
    </row>
    <row r="71" spans="1:14" ht="14.25">
      <c r="A71" s="26">
        <f>A70+1</f>
        <v>6</v>
      </c>
      <c r="B71" s="27" t="s">
        <v>565</v>
      </c>
      <c r="C71" s="28" t="s">
        <v>570</v>
      </c>
      <c r="D71" s="109">
        <v>800</v>
      </c>
      <c r="E71" s="30"/>
      <c r="F71" s="30"/>
      <c r="G71" s="30"/>
      <c r="H71" s="30"/>
      <c r="I71" s="31"/>
      <c r="J71" s="29"/>
      <c r="K71" s="30"/>
      <c r="L71" s="30"/>
      <c r="M71" s="31"/>
      <c r="N71" s="32">
        <f t="shared" si="7"/>
        <v>20584.360000000008</v>
      </c>
    </row>
    <row r="72" spans="1:14" ht="15" thickBot="1">
      <c r="A72" s="26">
        <f>A71+1</f>
        <v>7</v>
      </c>
      <c r="B72" s="27" t="s">
        <v>565</v>
      </c>
      <c r="C72" s="28" t="s">
        <v>571</v>
      </c>
      <c r="D72" s="109">
        <v>800</v>
      </c>
      <c r="E72" s="30"/>
      <c r="F72" s="30"/>
      <c r="G72" s="30"/>
      <c r="H72" s="30"/>
      <c r="I72" s="31"/>
      <c r="J72" s="29"/>
      <c r="K72" s="30"/>
      <c r="L72" s="30"/>
      <c r="M72" s="31"/>
      <c r="N72" s="32">
        <f t="shared" si="7"/>
        <v>21384.360000000008</v>
      </c>
    </row>
    <row r="73" spans="1:14" ht="14.25">
      <c r="A73" s="35"/>
      <c r="B73" s="36"/>
      <c r="C73" s="37" t="s">
        <v>336</v>
      </c>
      <c r="D73" s="38">
        <f aca="true" t="shared" si="8" ref="D73:M73">SUM(D66:D72)</f>
        <v>3200</v>
      </c>
      <c r="E73" s="39">
        <f t="shared" si="8"/>
        <v>10000</v>
      </c>
      <c r="F73" s="39">
        <f t="shared" si="8"/>
        <v>0</v>
      </c>
      <c r="G73" s="39">
        <f t="shared" si="8"/>
        <v>0</v>
      </c>
      <c r="H73" s="39">
        <f t="shared" si="8"/>
        <v>3.85</v>
      </c>
      <c r="I73" s="40">
        <f t="shared" si="8"/>
        <v>0</v>
      </c>
      <c r="J73" s="38">
        <f t="shared" si="8"/>
        <v>0</v>
      </c>
      <c r="K73" s="39">
        <f t="shared" si="8"/>
        <v>0</v>
      </c>
      <c r="L73" s="39">
        <f t="shared" si="8"/>
        <v>0</v>
      </c>
      <c r="M73" s="40">
        <f t="shared" si="8"/>
        <v>0</v>
      </c>
      <c r="N73" s="41">
        <f>N65+SUM(D73:I73)-SUM(J73:M73)</f>
        <v>21384.360000000008</v>
      </c>
    </row>
    <row r="74" spans="1:14" ht="15" thickBot="1">
      <c r="A74" s="42"/>
      <c r="B74" s="42"/>
      <c r="C74" s="43" t="s">
        <v>429</v>
      </c>
      <c r="D74" s="44">
        <f aca="true" t="shared" si="9" ref="D74:N74">D73</f>
        <v>3200</v>
      </c>
      <c r="E74" s="45">
        <f t="shared" si="9"/>
        <v>10000</v>
      </c>
      <c r="F74" s="45">
        <f t="shared" si="9"/>
        <v>0</v>
      </c>
      <c r="G74" s="45">
        <f t="shared" si="9"/>
        <v>0</v>
      </c>
      <c r="H74" s="45">
        <f t="shared" si="9"/>
        <v>3.85</v>
      </c>
      <c r="I74" s="46">
        <f t="shared" si="9"/>
        <v>0</v>
      </c>
      <c r="J74" s="44">
        <f t="shared" si="9"/>
        <v>0</v>
      </c>
      <c r="K74" s="45">
        <f t="shared" si="9"/>
        <v>0</v>
      </c>
      <c r="L74" s="45">
        <f t="shared" si="9"/>
        <v>0</v>
      </c>
      <c r="M74" s="46">
        <f t="shared" si="9"/>
        <v>0</v>
      </c>
      <c r="N74" s="46">
        <f t="shared" si="9"/>
        <v>21384.360000000008</v>
      </c>
    </row>
    <row r="75" spans="1:14" ht="15" thickBot="1">
      <c r="A75" s="50"/>
      <c r="B75" s="50"/>
      <c r="C75" s="97" t="s">
        <v>430</v>
      </c>
      <c r="D75" s="52">
        <f aca="true" t="shared" si="10" ref="D75:M75">D74+D59</f>
        <v>329723</v>
      </c>
      <c r="E75" s="81">
        <f t="shared" si="10"/>
        <v>120854.57</v>
      </c>
      <c r="F75" s="81">
        <f t="shared" si="10"/>
        <v>6000</v>
      </c>
      <c r="G75" s="81">
        <f t="shared" si="10"/>
        <v>9749.5</v>
      </c>
      <c r="H75" s="81">
        <f t="shared" si="10"/>
        <v>918.27</v>
      </c>
      <c r="I75" s="86">
        <f t="shared" si="10"/>
        <v>606.02</v>
      </c>
      <c r="J75" s="52">
        <f t="shared" si="10"/>
        <v>375850</v>
      </c>
      <c r="K75" s="81">
        <f t="shared" si="10"/>
        <v>0</v>
      </c>
      <c r="L75" s="81">
        <f t="shared" si="10"/>
        <v>10432.5</v>
      </c>
      <c r="M75" s="82">
        <f t="shared" si="10"/>
        <v>60184.5</v>
      </c>
      <c r="N75" s="54">
        <f>SUM(D75:I75)-SUM(J75:M75)</f>
        <v>21384.360000000044</v>
      </c>
    </row>
    <row r="76" spans="1:14" ht="14.25">
      <c r="A76" s="55"/>
      <c r="B76" s="25"/>
      <c r="C76" s="25"/>
      <c r="D76" s="55"/>
      <c r="E76" s="55"/>
      <c r="F76" s="55"/>
      <c r="G76" s="55"/>
      <c r="H76" s="55"/>
      <c r="I76" s="55"/>
      <c r="J76" s="55"/>
      <c r="K76" s="25"/>
      <c r="L76" s="25"/>
      <c r="M76" s="25"/>
      <c r="N76" s="25"/>
    </row>
    <row r="77" spans="1:14" ht="18.75">
      <c r="A77" s="114" t="s">
        <v>572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5"/>
      <c r="L77" s="115"/>
      <c r="M77" s="115"/>
      <c r="N77" s="115"/>
    </row>
    <row r="78" spans="1:14" ht="19.5" thickBot="1">
      <c r="A78" s="114" t="s">
        <v>319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5"/>
      <c r="L78" s="115"/>
      <c r="M78" s="115"/>
      <c r="N78" s="115"/>
    </row>
    <row r="79" spans="1:14" ht="14.25">
      <c r="A79" s="3"/>
      <c r="B79" s="4" t="s">
        <v>320</v>
      </c>
      <c r="C79" s="4" t="s">
        <v>321</v>
      </c>
      <c r="D79" s="5" t="s">
        <v>322</v>
      </c>
      <c r="E79" s="6"/>
      <c r="F79" s="6"/>
      <c r="G79" s="6"/>
      <c r="H79" s="6"/>
      <c r="I79" s="7"/>
      <c r="J79" s="5" t="s">
        <v>323</v>
      </c>
      <c r="K79" s="6"/>
      <c r="L79" s="6"/>
      <c r="M79" s="8"/>
      <c r="N79" s="9" t="s">
        <v>324</v>
      </c>
    </row>
    <row r="80" spans="1:14" ht="15" thickBot="1">
      <c r="A80" s="11"/>
      <c r="B80" s="12"/>
      <c r="C80" s="12"/>
      <c r="D80" s="13" t="s">
        <v>325</v>
      </c>
      <c r="E80" s="14" t="s">
        <v>326</v>
      </c>
      <c r="F80" s="14" t="s">
        <v>327</v>
      </c>
      <c r="G80" s="14" t="s">
        <v>328</v>
      </c>
      <c r="H80" s="14" t="s">
        <v>329</v>
      </c>
      <c r="I80" s="15" t="s">
        <v>330</v>
      </c>
      <c r="J80" s="13" t="s">
        <v>331</v>
      </c>
      <c r="K80" s="14" t="s">
        <v>332</v>
      </c>
      <c r="L80" s="14" t="s">
        <v>333</v>
      </c>
      <c r="M80" s="16" t="s">
        <v>334</v>
      </c>
      <c r="N80" s="17"/>
    </row>
    <row r="81" spans="1:14" ht="14.25">
      <c r="A81" s="18"/>
      <c r="B81" s="19"/>
      <c r="C81" s="35" t="s">
        <v>337</v>
      </c>
      <c r="D81" s="21"/>
      <c r="E81" s="22"/>
      <c r="F81" s="22"/>
      <c r="G81" s="22"/>
      <c r="H81" s="22"/>
      <c r="I81" s="23"/>
      <c r="J81" s="21"/>
      <c r="K81" s="22"/>
      <c r="L81" s="22"/>
      <c r="M81" s="23"/>
      <c r="N81" s="24">
        <f>N75</f>
        <v>21384.360000000044</v>
      </c>
    </row>
    <row r="82" spans="1:14" ht="14.25">
      <c r="A82" s="18">
        <v>1</v>
      </c>
      <c r="B82" s="19" t="s">
        <v>573</v>
      </c>
      <c r="C82" s="28" t="s">
        <v>577</v>
      </c>
      <c r="D82" s="21">
        <v>2000</v>
      </c>
      <c r="E82" s="22"/>
      <c r="F82" s="22"/>
      <c r="G82" s="22"/>
      <c r="H82" s="22"/>
      <c r="I82" s="23"/>
      <c r="J82" s="21"/>
      <c r="K82" s="22"/>
      <c r="L82" s="22"/>
      <c r="M82" s="23"/>
      <c r="N82" s="32">
        <f>N81+SUM(D82:I82)-SUM(J82:M82)</f>
        <v>23384.360000000044</v>
      </c>
    </row>
    <row r="83" spans="1:14" ht="14.25">
      <c r="A83" s="18">
        <v>2</v>
      </c>
      <c r="B83" s="19" t="s">
        <v>574</v>
      </c>
      <c r="C83" s="28" t="s">
        <v>578</v>
      </c>
      <c r="D83" s="21">
        <v>6000</v>
      </c>
      <c r="E83" s="22"/>
      <c r="F83" s="22"/>
      <c r="G83" s="22"/>
      <c r="H83" s="22"/>
      <c r="I83" s="23"/>
      <c r="J83" s="21"/>
      <c r="K83" s="22"/>
      <c r="L83" s="22"/>
      <c r="M83" s="23"/>
      <c r="N83" s="32">
        <f>N82+SUM(D83:I83)-SUM(J83:M83)</f>
        <v>29384.360000000044</v>
      </c>
    </row>
    <row r="84" spans="1:14" ht="14.25">
      <c r="A84" s="18">
        <v>3</v>
      </c>
      <c r="B84" s="19" t="s">
        <v>575</v>
      </c>
      <c r="C84" s="28" t="s">
        <v>579</v>
      </c>
      <c r="D84" s="21">
        <v>2000</v>
      </c>
      <c r="E84" s="22"/>
      <c r="F84" s="22"/>
      <c r="G84" s="22"/>
      <c r="H84" s="22"/>
      <c r="I84" s="23">
        <v>7.69</v>
      </c>
      <c r="J84" s="21"/>
      <c r="K84" s="22"/>
      <c r="L84" s="22"/>
      <c r="M84" s="23"/>
      <c r="N84" s="32">
        <f>N83+SUM(D84:I84)-SUM(J84:M84)</f>
        <v>31392.050000000043</v>
      </c>
    </row>
    <row r="85" spans="1:14" ht="15" thickBot="1">
      <c r="A85" s="18">
        <v>4</v>
      </c>
      <c r="B85" s="19" t="s">
        <v>576</v>
      </c>
      <c r="C85" s="28" t="s">
        <v>580</v>
      </c>
      <c r="D85" s="21">
        <v>2000</v>
      </c>
      <c r="E85" s="22"/>
      <c r="F85" s="22"/>
      <c r="G85" s="22"/>
      <c r="H85" s="22"/>
      <c r="I85" s="23"/>
      <c r="J85" s="21"/>
      <c r="K85" s="22"/>
      <c r="L85" s="22"/>
      <c r="M85" s="23"/>
      <c r="N85" s="32">
        <f>N84+SUM(D85:I85)-SUM(J85:M85)</f>
        <v>33392.05000000005</v>
      </c>
    </row>
    <row r="86" spans="1:14" ht="14.25">
      <c r="A86" s="35"/>
      <c r="B86" s="36"/>
      <c r="C86" s="37" t="s">
        <v>336</v>
      </c>
      <c r="D86" s="38">
        <f>SUM(D81:D85)</f>
        <v>12000</v>
      </c>
      <c r="E86" s="39">
        <f>SUM(E81:E85)</f>
        <v>0</v>
      </c>
      <c r="F86" s="39">
        <f>SUM(F81:F85)</f>
        <v>0</v>
      </c>
      <c r="G86" s="39">
        <f>SUM(G81:G85)</f>
        <v>0</v>
      </c>
      <c r="H86" s="39">
        <f>SUM(H81:H85)</f>
        <v>0</v>
      </c>
      <c r="I86" s="40">
        <f>SUM(I81:I85)</f>
        <v>7.69</v>
      </c>
      <c r="J86" s="38">
        <f>SUM(J81:J85)</f>
        <v>0</v>
      </c>
      <c r="K86" s="39">
        <f>SUM(K81:K85)</f>
        <v>0</v>
      </c>
      <c r="L86" s="39">
        <f>SUM(L81:L85)</f>
        <v>0</v>
      </c>
      <c r="M86" s="40">
        <f>SUM(M81:M85)</f>
        <v>0</v>
      </c>
      <c r="N86" s="41">
        <f>N81+SUM(D86:I86)-SUM(J86:M86)</f>
        <v>33392.05000000005</v>
      </c>
    </row>
    <row r="87" spans="1:14" ht="15" thickBot="1">
      <c r="A87" s="42"/>
      <c r="B87" s="42"/>
      <c r="C87" s="43" t="s">
        <v>439</v>
      </c>
      <c r="D87" s="44">
        <f aca="true" t="shared" si="11" ref="D87:N87">D86</f>
        <v>12000</v>
      </c>
      <c r="E87" s="45">
        <f t="shared" si="11"/>
        <v>0</v>
      </c>
      <c r="F87" s="45">
        <f t="shared" si="11"/>
        <v>0</v>
      </c>
      <c r="G87" s="45">
        <f t="shared" si="11"/>
        <v>0</v>
      </c>
      <c r="H87" s="45">
        <f t="shared" si="11"/>
        <v>0</v>
      </c>
      <c r="I87" s="46">
        <f t="shared" si="11"/>
        <v>7.69</v>
      </c>
      <c r="J87" s="44">
        <f t="shared" si="11"/>
        <v>0</v>
      </c>
      <c r="K87" s="45">
        <f t="shared" si="11"/>
        <v>0</v>
      </c>
      <c r="L87" s="45">
        <f t="shared" si="11"/>
        <v>0</v>
      </c>
      <c r="M87" s="46">
        <f t="shared" si="11"/>
        <v>0</v>
      </c>
      <c r="N87" s="46">
        <f t="shared" si="11"/>
        <v>33392.05000000005</v>
      </c>
    </row>
    <row r="88" spans="1:14" ht="15" thickBot="1">
      <c r="A88" s="50"/>
      <c r="B88" s="50"/>
      <c r="C88" s="97" t="s">
        <v>440</v>
      </c>
      <c r="D88" s="52">
        <f>D87+D75</f>
        <v>341723</v>
      </c>
      <c r="E88" s="81">
        <f>E87+E75</f>
        <v>120854.57</v>
      </c>
      <c r="F88" s="81">
        <f>F87+F75</f>
        <v>6000</v>
      </c>
      <c r="G88" s="81">
        <f>G87+G75</f>
        <v>9749.5</v>
      </c>
      <c r="H88" s="81">
        <f>H87+H75</f>
        <v>918.27</v>
      </c>
      <c r="I88" s="86">
        <f>I87+I75</f>
        <v>613.71</v>
      </c>
      <c r="J88" s="52">
        <f>J87+J75</f>
        <v>375850</v>
      </c>
      <c r="K88" s="81">
        <f>K87+K75</f>
        <v>0</v>
      </c>
      <c r="L88" s="81">
        <f>L87+L75</f>
        <v>10432.5</v>
      </c>
      <c r="M88" s="82">
        <f>M87+M75</f>
        <v>60184.5</v>
      </c>
      <c r="N88" s="54">
        <f>SUM(D88:I88)-SUM(J88:M88)</f>
        <v>33392.05000000005</v>
      </c>
    </row>
    <row r="89" spans="1:14" ht="14.25">
      <c r="A89" s="55"/>
      <c r="B89" s="25"/>
      <c r="C89" s="25"/>
      <c r="D89" s="55"/>
      <c r="E89" s="55"/>
      <c r="F89" s="55"/>
      <c r="G89" s="55"/>
      <c r="H89" s="55"/>
      <c r="I89" s="55"/>
      <c r="J89" s="55"/>
      <c r="K89" s="25"/>
      <c r="L89" s="25"/>
      <c r="M89" s="25"/>
      <c r="N89" s="25"/>
    </row>
    <row r="90" spans="1:14" ht="18.75">
      <c r="A90" s="114" t="s">
        <v>581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5"/>
      <c r="L90" s="115"/>
      <c r="M90" s="115"/>
      <c r="N90" s="115"/>
    </row>
    <row r="91" spans="1:14" ht="19.5" thickBot="1">
      <c r="A91" s="114" t="s">
        <v>319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5"/>
      <c r="L91" s="115"/>
      <c r="M91" s="115"/>
      <c r="N91" s="115"/>
    </row>
    <row r="92" spans="1:14" ht="14.25">
      <c r="A92" s="3"/>
      <c r="B92" s="4" t="s">
        <v>320</v>
      </c>
      <c r="C92" s="4" t="s">
        <v>321</v>
      </c>
      <c r="D92" s="5" t="s">
        <v>322</v>
      </c>
      <c r="E92" s="6"/>
      <c r="F92" s="6"/>
      <c r="G92" s="6"/>
      <c r="H92" s="6"/>
      <c r="I92" s="7"/>
      <c r="J92" s="5" t="s">
        <v>323</v>
      </c>
      <c r="K92" s="6"/>
      <c r="L92" s="6"/>
      <c r="M92" s="8"/>
      <c r="N92" s="9" t="s">
        <v>324</v>
      </c>
    </row>
    <row r="93" spans="1:14" ht="15" thickBot="1">
      <c r="A93" s="11"/>
      <c r="B93" s="12"/>
      <c r="C93" s="12"/>
      <c r="D93" s="13" t="s">
        <v>325</v>
      </c>
      <c r="E93" s="14" t="s">
        <v>326</v>
      </c>
      <c r="F93" s="14" t="s">
        <v>327</v>
      </c>
      <c r="G93" s="14" t="s">
        <v>328</v>
      </c>
      <c r="H93" s="14" t="s">
        <v>329</v>
      </c>
      <c r="I93" s="15" t="s">
        <v>330</v>
      </c>
      <c r="J93" s="13" t="s">
        <v>331</v>
      </c>
      <c r="K93" s="14" t="s">
        <v>332</v>
      </c>
      <c r="L93" s="14" t="s">
        <v>333</v>
      </c>
      <c r="M93" s="16" t="s">
        <v>334</v>
      </c>
      <c r="N93" s="17"/>
    </row>
    <row r="94" spans="1:14" ht="14.25">
      <c r="A94" s="18"/>
      <c r="B94" s="63"/>
      <c r="C94" s="35" t="s">
        <v>337</v>
      </c>
      <c r="D94" s="64"/>
      <c r="E94" s="22"/>
      <c r="F94" s="22"/>
      <c r="G94" s="22"/>
      <c r="H94" s="22"/>
      <c r="I94" s="23"/>
      <c r="J94" s="21"/>
      <c r="K94" s="22"/>
      <c r="L94" s="22"/>
      <c r="M94" s="23"/>
      <c r="N94" s="24">
        <f>N88</f>
        <v>33392.05000000005</v>
      </c>
    </row>
    <row r="95" spans="1:14" ht="14.25">
      <c r="A95" s="26">
        <v>1</v>
      </c>
      <c r="B95" s="67" t="s">
        <v>582</v>
      </c>
      <c r="C95" s="28" t="s">
        <v>591</v>
      </c>
      <c r="D95" s="107">
        <v>3000</v>
      </c>
      <c r="E95" s="95"/>
      <c r="F95" s="30"/>
      <c r="G95" s="30"/>
      <c r="H95" s="30"/>
      <c r="I95" s="31"/>
      <c r="J95" s="29"/>
      <c r="K95" s="30"/>
      <c r="L95" s="30"/>
      <c r="M95" s="31"/>
      <c r="N95" s="32">
        <f>N94+SUM(D95:I95)-SUM(J95:M95)</f>
        <v>36392.05000000005</v>
      </c>
    </row>
    <row r="96" spans="1:14" ht="14.25">
      <c r="A96" s="26">
        <f>A95+1</f>
        <v>2</v>
      </c>
      <c r="B96" s="67" t="s">
        <v>583</v>
      </c>
      <c r="C96" s="28" t="s">
        <v>592</v>
      </c>
      <c r="D96" s="107">
        <v>2000</v>
      </c>
      <c r="E96" s="30"/>
      <c r="F96" s="30"/>
      <c r="G96" s="30"/>
      <c r="H96" s="30"/>
      <c r="I96" s="31"/>
      <c r="J96" s="29"/>
      <c r="K96" s="30"/>
      <c r="L96" s="30"/>
      <c r="M96" s="31"/>
      <c r="N96" s="32">
        <f aca="true" t="shared" si="12" ref="N96:N115">N95+SUM(D96:I96)-SUM(J96:M96)</f>
        <v>38392.05000000005</v>
      </c>
    </row>
    <row r="97" spans="1:14" ht="14.25">
      <c r="A97" s="26">
        <f aca="true" t="shared" si="13" ref="A97:A115">A96+1</f>
        <v>3</v>
      </c>
      <c r="B97" s="67" t="s">
        <v>584</v>
      </c>
      <c r="C97" s="28" t="s">
        <v>342</v>
      </c>
      <c r="D97" s="107">
        <v>4000</v>
      </c>
      <c r="E97" s="95"/>
      <c r="F97" s="95"/>
      <c r="G97" s="30"/>
      <c r="H97" s="30"/>
      <c r="I97" s="31">
        <v>7.15</v>
      </c>
      <c r="J97" s="29"/>
      <c r="K97" s="30"/>
      <c r="L97" s="30"/>
      <c r="M97" s="31"/>
      <c r="N97" s="32">
        <f t="shared" si="12"/>
        <v>42399.20000000005</v>
      </c>
    </row>
    <row r="98" spans="1:14" ht="14.25">
      <c r="A98" s="26">
        <f t="shared" si="13"/>
        <v>4</v>
      </c>
      <c r="B98" s="67" t="s">
        <v>585</v>
      </c>
      <c r="C98" s="28" t="s">
        <v>343</v>
      </c>
      <c r="D98" s="107">
        <v>1500</v>
      </c>
      <c r="E98" s="95"/>
      <c r="F98" s="30"/>
      <c r="G98" s="30"/>
      <c r="H98" s="30"/>
      <c r="I98" s="31">
        <v>7.17</v>
      </c>
      <c r="J98" s="29"/>
      <c r="K98" s="30"/>
      <c r="L98" s="30"/>
      <c r="M98" s="31"/>
      <c r="N98" s="32">
        <f t="shared" si="12"/>
        <v>43906.370000000046</v>
      </c>
    </row>
    <row r="99" spans="1:14" ht="14.25">
      <c r="A99" s="26">
        <f t="shared" si="13"/>
        <v>5</v>
      </c>
      <c r="B99" s="67" t="s">
        <v>586</v>
      </c>
      <c r="C99" s="28" t="s">
        <v>593</v>
      </c>
      <c r="D99" s="107">
        <v>600</v>
      </c>
      <c r="E99" s="95"/>
      <c r="F99" s="30"/>
      <c r="G99" s="30"/>
      <c r="H99" s="30"/>
      <c r="I99" s="31">
        <v>1.64</v>
      </c>
      <c r="J99" s="29"/>
      <c r="K99" s="30"/>
      <c r="L99" s="30"/>
      <c r="M99" s="31"/>
      <c r="N99" s="32">
        <f t="shared" si="12"/>
        <v>44508.010000000046</v>
      </c>
    </row>
    <row r="100" spans="1:14" ht="14.25">
      <c r="A100" s="26">
        <f t="shared" si="13"/>
        <v>6</v>
      </c>
      <c r="B100" s="67" t="s">
        <v>586</v>
      </c>
      <c r="C100" s="28" t="s">
        <v>594</v>
      </c>
      <c r="D100" s="107">
        <v>800</v>
      </c>
      <c r="E100" s="95"/>
      <c r="F100" s="30"/>
      <c r="G100" s="124"/>
      <c r="H100" s="30"/>
      <c r="I100" s="31"/>
      <c r="J100" s="29"/>
      <c r="K100" s="30"/>
      <c r="L100" s="30"/>
      <c r="M100" s="31"/>
      <c r="N100" s="32">
        <f t="shared" si="12"/>
        <v>45308.010000000046</v>
      </c>
    </row>
    <row r="101" spans="1:14" ht="14.25">
      <c r="A101" s="26">
        <f t="shared" si="13"/>
        <v>7</v>
      </c>
      <c r="B101" s="67" t="s">
        <v>448</v>
      </c>
      <c r="C101" s="28" t="s">
        <v>598</v>
      </c>
      <c r="D101" s="107">
        <v>1000</v>
      </c>
      <c r="E101" s="95"/>
      <c r="F101" s="30"/>
      <c r="G101" s="30"/>
      <c r="H101" s="30"/>
      <c r="I101" s="31">
        <v>1.59</v>
      </c>
      <c r="J101" s="29"/>
      <c r="K101" s="30"/>
      <c r="L101" s="30"/>
      <c r="M101" s="31"/>
      <c r="N101" s="32">
        <f t="shared" si="12"/>
        <v>46309.60000000004</v>
      </c>
    </row>
    <row r="102" spans="1:14" ht="14.25" customHeight="1">
      <c r="A102" s="26">
        <f t="shared" si="13"/>
        <v>8</v>
      </c>
      <c r="B102" s="67" t="s">
        <v>448</v>
      </c>
      <c r="C102" s="28" t="s">
        <v>344</v>
      </c>
      <c r="D102" s="107">
        <v>2000</v>
      </c>
      <c r="E102" s="95"/>
      <c r="F102" s="30"/>
      <c r="G102" s="30"/>
      <c r="H102" s="30"/>
      <c r="I102" s="31">
        <v>7.18</v>
      </c>
      <c r="J102" s="29"/>
      <c r="K102" s="30"/>
      <c r="L102" s="30"/>
      <c r="M102" s="31"/>
      <c r="N102" s="32">
        <f t="shared" si="12"/>
        <v>48316.78000000004</v>
      </c>
    </row>
    <row r="103" spans="1:14" ht="14.25" customHeight="1">
      <c r="A103" s="116">
        <f t="shared" si="13"/>
        <v>9</v>
      </c>
      <c r="B103" s="67" t="s">
        <v>448</v>
      </c>
      <c r="C103" s="28" t="s">
        <v>0</v>
      </c>
      <c r="D103" s="125">
        <v>2000</v>
      </c>
      <c r="E103" s="126"/>
      <c r="F103" s="119"/>
      <c r="G103" s="119"/>
      <c r="H103" s="119"/>
      <c r="I103" s="120">
        <v>7.76</v>
      </c>
      <c r="J103" s="118"/>
      <c r="K103" s="119"/>
      <c r="L103" s="119"/>
      <c r="M103" s="120"/>
      <c r="N103" s="121">
        <f t="shared" si="12"/>
        <v>50324.540000000045</v>
      </c>
    </row>
    <row r="104" spans="1:14" ht="14.25">
      <c r="A104" s="26">
        <f t="shared" si="13"/>
        <v>10</v>
      </c>
      <c r="B104" s="67" t="s">
        <v>448</v>
      </c>
      <c r="C104" s="28" t="s">
        <v>1</v>
      </c>
      <c r="D104" s="107">
        <v>2000</v>
      </c>
      <c r="E104" s="95"/>
      <c r="F104" s="30"/>
      <c r="G104" s="30"/>
      <c r="H104" s="30"/>
      <c r="I104" s="31"/>
      <c r="J104" s="29"/>
      <c r="K104" s="30"/>
      <c r="L104" s="30"/>
      <c r="M104" s="31"/>
      <c r="N104" s="32">
        <f t="shared" si="12"/>
        <v>52324.540000000045</v>
      </c>
    </row>
    <row r="105" spans="1:14" ht="14.25">
      <c r="A105" s="26">
        <f t="shared" si="13"/>
        <v>11</v>
      </c>
      <c r="B105" s="67" t="s">
        <v>450</v>
      </c>
      <c r="C105" s="28" t="s">
        <v>2</v>
      </c>
      <c r="D105" s="107">
        <v>600</v>
      </c>
      <c r="E105" s="95"/>
      <c r="F105" s="30"/>
      <c r="G105" s="30"/>
      <c r="H105" s="30"/>
      <c r="I105" s="31"/>
      <c r="J105" s="29"/>
      <c r="K105" s="30"/>
      <c r="L105" s="30"/>
      <c r="M105" s="31"/>
      <c r="N105" s="32">
        <f t="shared" si="12"/>
        <v>52924.540000000045</v>
      </c>
    </row>
    <row r="106" spans="1:14" ht="14.25">
      <c r="A106" s="26">
        <f t="shared" si="13"/>
        <v>12</v>
      </c>
      <c r="B106" s="67" t="s">
        <v>450</v>
      </c>
      <c r="C106" s="28" t="s">
        <v>3</v>
      </c>
      <c r="D106" s="107">
        <v>400</v>
      </c>
      <c r="E106" s="95"/>
      <c r="F106" s="30"/>
      <c r="G106" s="30"/>
      <c r="H106" s="30"/>
      <c r="I106" s="31">
        <v>1.55</v>
      </c>
      <c r="J106" s="29"/>
      <c r="K106" s="30"/>
      <c r="L106" s="30"/>
      <c r="M106" s="31"/>
      <c r="N106" s="32">
        <f t="shared" si="12"/>
        <v>53326.09000000005</v>
      </c>
    </row>
    <row r="107" spans="1:14" ht="14.25">
      <c r="A107" s="26">
        <f t="shared" si="13"/>
        <v>13</v>
      </c>
      <c r="B107" s="67" t="s">
        <v>450</v>
      </c>
      <c r="C107" s="28" t="s">
        <v>340</v>
      </c>
      <c r="D107" s="107"/>
      <c r="E107" s="95"/>
      <c r="F107" s="30"/>
      <c r="G107" s="30"/>
      <c r="H107" s="30"/>
      <c r="I107" s="31"/>
      <c r="J107" s="29">
        <v>38000</v>
      </c>
      <c r="K107" s="30"/>
      <c r="L107" s="30"/>
      <c r="M107" s="31"/>
      <c r="N107" s="32">
        <f t="shared" si="12"/>
        <v>15326.090000000047</v>
      </c>
    </row>
    <row r="108" spans="1:14" ht="14.25">
      <c r="A108" s="26">
        <f t="shared" si="13"/>
        <v>14</v>
      </c>
      <c r="B108" s="67" t="s">
        <v>450</v>
      </c>
      <c r="C108" s="28" t="s">
        <v>489</v>
      </c>
      <c r="D108" s="107"/>
      <c r="E108" s="95"/>
      <c r="F108" s="30"/>
      <c r="G108" s="30"/>
      <c r="H108" s="30"/>
      <c r="I108" s="31"/>
      <c r="J108" s="29"/>
      <c r="K108" s="30"/>
      <c r="L108" s="30"/>
      <c r="M108" s="31">
        <v>7.5</v>
      </c>
      <c r="N108" s="32">
        <f t="shared" si="12"/>
        <v>15318.590000000047</v>
      </c>
    </row>
    <row r="109" spans="1:14" s="115" customFormat="1" ht="24">
      <c r="A109" s="116">
        <f t="shared" si="13"/>
        <v>15</v>
      </c>
      <c r="B109" s="223" t="s">
        <v>587</v>
      </c>
      <c r="C109" s="221" t="s">
        <v>4</v>
      </c>
      <c r="D109" s="125">
        <v>15000</v>
      </c>
      <c r="E109" s="126"/>
      <c r="F109" s="119"/>
      <c r="G109" s="119"/>
      <c r="H109" s="119"/>
      <c r="I109" s="120"/>
      <c r="J109" s="118"/>
      <c r="K109" s="119"/>
      <c r="L109" s="119"/>
      <c r="M109" s="120"/>
      <c r="N109" s="121">
        <f t="shared" si="12"/>
        <v>30318.590000000047</v>
      </c>
    </row>
    <row r="110" spans="1:14" ht="14.25">
      <c r="A110" s="26">
        <f t="shared" si="13"/>
        <v>16</v>
      </c>
      <c r="B110" s="67" t="s">
        <v>456</v>
      </c>
      <c r="C110" s="28" t="s">
        <v>5</v>
      </c>
      <c r="D110" s="107">
        <v>4400</v>
      </c>
      <c r="E110" s="95"/>
      <c r="F110" s="30"/>
      <c r="G110" s="30"/>
      <c r="H110" s="30"/>
      <c r="I110" s="31"/>
      <c r="J110" s="29"/>
      <c r="K110" s="30"/>
      <c r="L110" s="30"/>
      <c r="M110" s="31"/>
      <c r="N110" s="32">
        <f t="shared" si="12"/>
        <v>34718.59000000005</v>
      </c>
    </row>
    <row r="111" spans="1:14" ht="14.25">
      <c r="A111" s="26">
        <f t="shared" si="13"/>
        <v>17</v>
      </c>
      <c r="B111" s="67" t="s">
        <v>456</v>
      </c>
      <c r="C111" s="28" t="s">
        <v>6</v>
      </c>
      <c r="D111" s="107">
        <v>6000</v>
      </c>
      <c r="E111" s="95"/>
      <c r="F111" s="30"/>
      <c r="G111" s="30"/>
      <c r="H111" s="30"/>
      <c r="I111" s="31"/>
      <c r="J111" s="29"/>
      <c r="K111" s="30"/>
      <c r="L111" s="30"/>
      <c r="M111" s="31"/>
      <c r="N111" s="32">
        <f t="shared" si="12"/>
        <v>40718.59000000005</v>
      </c>
    </row>
    <row r="112" spans="1:14" ht="14.25">
      <c r="A112" s="26">
        <f t="shared" si="13"/>
        <v>18</v>
      </c>
      <c r="B112" s="67" t="s">
        <v>588</v>
      </c>
      <c r="C112" s="28" t="s">
        <v>340</v>
      </c>
      <c r="D112" s="107"/>
      <c r="E112" s="95"/>
      <c r="F112" s="30"/>
      <c r="G112" s="30"/>
      <c r="H112" s="30"/>
      <c r="I112" s="31"/>
      <c r="J112" s="29">
        <v>1400</v>
      </c>
      <c r="K112" s="30"/>
      <c r="L112" s="30"/>
      <c r="M112" s="31"/>
      <c r="N112" s="32">
        <f t="shared" si="12"/>
        <v>39318.59000000005</v>
      </c>
    </row>
    <row r="113" spans="1:14" ht="14.25">
      <c r="A113" s="26">
        <f t="shared" si="13"/>
        <v>19</v>
      </c>
      <c r="B113" s="67" t="s">
        <v>588</v>
      </c>
      <c r="C113" s="28" t="s">
        <v>489</v>
      </c>
      <c r="D113" s="107"/>
      <c r="E113" s="95"/>
      <c r="F113" s="30"/>
      <c r="G113" s="30"/>
      <c r="H113" s="30"/>
      <c r="I113" s="31"/>
      <c r="J113" s="29"/>
      <c r="K113" s="30"/>
      <c r="L113" s="30"/>
      <c r="M113" s="31">
        <v>1</v>
      </c>
      <c r="N113" s="32">
        <f t="shared" si="12"/>
        <v>39317.59000000005</v>
      </c>
    </row>
    <row r="114" spans="1:14" ht="14.25">
      <c r="A114" s="26">
        <f t="shared" si="13"/>
        <v>20</v>
      </c>
      <c r="B114" s="67" t="s">
        <v>588</v>
      </c>
      <c r="C114" s="28" t="s">
        <v>7</v>
      </c>
      <c r="D114" s="107">
        <v>2000</v>
      </c>
      <c r="E114" s="95"/>
      <c r="F114" s="30"/>
      <c r="G114" s="30"/>
      <c r="H114" s="30"/>
      <c r="I114" s="31">
        <v>1.29</v>
      </c>
      <c r="J114" s="29"/>
      <c r="K114" s="30"/>
      <c r="L114" s="30"/>
      <c r="M114" s="31"/>
      <c r="N114" s="32">
        <f t="shared" si="12"/>
        <v>41318.88000000005</v>
      </c>
    </row>
    <row r="115" spans="1:14" ht="15" thickBot="1">
      <c r="A115" s="26">
        <f t="shared" si="13"/>
        <v>21</v>
      </c>
      <c r="B115" s="67" t="s">
        <v>590</v>
      </c>
      <c r="C115" s="28" t="s">
        <v>8</v>
      </c>
      <c r="D115" s="107">
        <v>400</v>
      </c>
      <c r="E115" s="95"/>
      <c r="F115" s="30"/>
      <c r="G115" s="30"/>
      <c r="H115" s="30"/>
      <c r="I115" s="31">
        <v>1.62</v>
      </c>
      <c r="J115" s="29"/>
      <c r="K115" s="30"/>
      <c r="L115" s="30"/>
      <c r="M115" s="31"/>
      <c r="N115" s="32">
        <f t="shared" si="12"/>
        <v>41720.50000000005</v>
      </c>
    </row>
    <row r="116" spans="1:14" ht="14.25">
      <c r="A116" s="35"/>
      <c r="B116" s="36"/>
      <c r="C116" s="37" t="s">
        <v>336</v>
      </c>
      <c r="D116" s="38">
        <f>SUM(D95:D115)</f>
        <v>47700</v>
      </c>
      <c r="E116" s="39">
        <f>SUM(E95:E115)</f>
        <v>0</v>
      </c>
      <c r="F116" s="39">
        <f>SUM(F95:F115)</f>
        <v>0</v>
      </c>
      <c r="G116" s="39">
        <f>SUM(G95:G115)</f>
        <v>0</v>
      </c>
      <c r="H116" s="39">
        <f>SUM(H95:H115)</f>
        <v>0</v>
      </c>
      <c r="I116" s="40">
        <f>SUM(I95:I115)</f>
        <v>36.949999999999996</v>
      </c>
      <c r="J116" s="38">
        <f>SUM(J95:J115)</f>
        <v>39400</v>
      </c>
      <c r="K116" s="39">
        <f>SUM(K95:K115)</f>
        <v>0</v>
      </c>
      <c r="L116" s="39">
        <f>SUM(L95:L115)</f>
        <v>0</v>
      </c>
      <c r="M116" s="40">
        <f>SUM(M95:M115)</f>
        <v>8.5</v>
      </c>
      <c r="N116" s="41">
        <f>N94+SUM(D116:I116)-SUM(J116:M116)</f>
        <v>41720.500000000044</v>
      </c>
    </row>
    <row r="117" spans="1:14" ht="15" thickBot="1">
      <c r="A117" s="42"/>
      <c r="B117" s="42"/>
      <c r="C117" s="43" t="s">
        <v>473</v>
      </c>
      <c r="D117" s="44">
        <f aca="true" t="shared" si="14" ref="D117:N117">D116</f>
        <v>47700</v>
      </c>
      <c r="E117" s="45">
        <f t="shared" si="14"/>
        <v>0</v>
      </c>
      <c r="F117" s="45">
        <f t="shared" si="14"/>
        <v>0</v>
      </c>
      <c r="G117" s="45">
        <f t="shared" si="14"/>
        <v>0</v>
      </c>
      <c r="H117" s="45">
        <f t="shared" si="14"/>
        <v>0</v>
      </c>
      <c r="I117" s="46">
        <f t="shared" si="14"/>
        <v>36.949999999999996</v>
      </c>
      <c r="J117" s="44">
        <f t="shared" si="14"/>
        <v>39400</v>
      </c>
      <c r="K117" s="45">
        <f t="shared" si="14"/>
        <v>0</v>
      </c>
      <c r="L117" s="45">
        <f t="shared" si="14"/>
        <v>0</v>
      </c>
      <c r="M117" s="46">
        <f t="shared" si="14"/>
        <v>8.5</v>
      </c>
      <c r="N117" s="46">
        <f t="shared" si="14"/>
        <v>41720.500000000044</v>
      </c>
    </row>
    <row r="118" spans="1:14" ht="15" thickBot="1">
      <c r="A118" s="50"/>
      <c r="B118" s="50"/>
      <c r="C118" s="97" t="s">
        <v>474</v>
      </c>
      <c r="D118" s="52">
        <f>D117+D88</f>
        <v>389423</v>
      </c>
      <c r="E118" s="81">
        <f>E117+E88</f>
        <v>120854.57</v>
      </c>
      <c r="F118" s="81">
        <f>F117+F88</f>
        <v>6000</v>
      </c>
      <c r="G118" s="81">
        <f>G117+G88</f>
        <v>9749.5</v>
      </c>
      <c r="H118" s="81">
        <f>H117+H88</f>
        <v>918.27</v>
      </c>
      <c r="I118" s="86">
        <f>I117+I88</f>
        <v>650.6600000000001</v>
      </c>
      <c r="J118" s="52">
        <f>J117+J88</f>
        <v>415250</v>
      </c>
      <c r="K118" s="81">
        <f>K117+K88</f>
        <v>0</v>
      </c>
      <c r="L118" s="81">
        <f>L117+L88</f>
        <v>10432.5</v>
      </c>
      <c r="M118" s="82">
        <f>M117+M88</f>
        <v>60193</v>
      </c>
      <c r="N118" s="54">
        <f>SUM(D118:I118)-SUM(J118:M118)</f>
        <v>41720.50000000012</v>
      </c>
    </row>
    <row r="119" spans="1:14" ht="14.25">
      <c r="A119" s="55"/>
      <c r="B119" s="25"/>
      <c r="C119" s="25"/>
      <c r="D119" s="55"/>
      <c r="E119" s="55"/>
      <c r="F119" s="55"/>
      <c r="G119" s="55"/>
      <c r="H119" s="55"/>
      <c r="I119" s="55"/>
      <c r="J119" s="55"/>
      <c r="K119" s="25"/>
      <c r="L119" s="25"/>
      <c r="M119" s="25"/>
      <c r="N119" s="25"/>
    </row>
    <row r="120" spans="1:14" ht="18.75">
      <c r="A120" s="114" t="s">
        <v>9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5"/>
      <c r="L120" s="115"/>
      <c r="M120" s="115"/>
      <c r="N120" s="115"/>
    </row>
    <row r="121" spans="1:14" ht="19.5" thickBot="1">
      <c r="A121" s="114" t="s">
        <v>319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5"/>
      <c r="L121" s="115"/>
      <c r="M121" s="115"/>
      <c r="N121" s="115"/>
    </row>
    <row r="122" spans="1:14" ht="14.25">
      <c r="A122" s="3"/>
      <c r="B122" s="4" t="s">
        <v>320</v>
      </c>
      <c r="C122" s="4" t="s">
        <v>321</v>
      </c>
      <c r="D122" s="5" t="s">
        <v>322</v>
      </c>
      <c r="E122" s="6"/>
      <c r="F122" s="6"/>
      <c r="G122" s="6"/>
      <c r="H122" s="6"/>
      <c r="I122" s="7"/>
      <c r="J122" s="5" t="s">
        <v>323</v>
      </c>
      <c r="K122" s="6"/>
      <c r="L122" s="6"/>
      <c r="M122" s="8"/>
      <c r="N122" s="9" t="s">
        <v>324</v>
      </c>
    </row>
    <row r="123" spans="1:14" ht="15" thickBot="1">
      <c r="A123" s="11"/>
      <c r="B123" s="12"/>
      <c r="C123" s="59"/>
      <c r="D123" s="13" t="s">
        <v>325</v>
      </c>
      <c r="E123" s="14" t="s">
        <v>326</v>
      </c>
      <c r="F123" s="14" t="s">
        <v>327</v>
      </c>
      <c r="G123" s="14" t="s">
        <v>328</v>
      </c>
      <c r="H123" s="14" t="s">
        <v>329</v>
      </c>
      <c r="I123" s="15" t="s">
        <v>330</v>
      </c>
      <c r="J123" s="13" t="s">
        <v>331</v>
      </c>
      <c r="K123" s="14" t="s">
        <v>332</v>
      </c>
      <c r="L123" s="14" t="s">
        <v>333</v>
      </c>
      <c r="M123" s="16" t="s">
        <v>334</v>
      </c>
      <c r="N123" s="17"/>
    </row>
    <row r="124" spans="1:14" ht="14.25">
      <c r="A124" s="18"/>
      <c r="B124" s="63"/>
      <c r="C124" s="35" t="s">
        <v>337</v>
      </c>
      <c r="D124" s="64"/>
      <c r="E124" s="22"/>
      <c r="F124" s="22"/>
      <c r="G124" s="22"/>
      <c r="H124" s="22"/>
      <c r="I124" s="23"/>
      <c r="J124" s="21"/>
      <c r="K124" s="22"/>
      <c r="L124" s="22"/>
      <c r="M124" s="23"/>
      <c r="N124" s="24">
        <f>N118</f>
        <v>41720.50000000012</v>
      </c>
    </row>
    <row r="125" spans="1:14" ht="14.25">
      <c r="A125" s="26">
        <v>1</v>
      </c>
      <c r="B125" s="67" t="s">
        <v>10</v>
      </c>
      <c r="C125" s="73" t="s">
        <v>550</v>
      </c>
      <c r="D125" s="107"/>
      <c r="E125" s="95"/>
      <c r="F125" s="30"/>
      <c r="G125" s="30"/>
      <c r="H125" s="30"/>
      <c r="I125" s="31"/>
      <c r="J125" s="21">
        <v>1000</v>
      </c>
      <c r="K125" s="30"/>
      <c r="L125" s="30"/>
      <c r="M125" s="31"/>
      <c r="N125" s="32">
        <f>N124+SUM(D125:I125)-SUM(J125:M125)</f>
        <v>40720.50000000012</v>
      </c>
    </row>
    <row r="126" spans="1:14" ht="14.25">
      <c r="A126" s="26">
        <f>A125+1</f>
        <v>2</v>
      </c>
      <c r="B126" s="67" t="s">
        <v>476</v>
      </c>
      <c r="C126" s="73" t="s">
        <v>22</v>
      </c>
      <c r="D126" s="107"/>
      <c r="E126" s="30"/>
      <c r="F126" s="30"/>
      <c r="G126" s="30"/>
      <c r="H126" s="30"/>
      <c r="I126" s="31"/>
      <c r="J126" s="29">
        <v>1500</v>
      </c>
      <c r="K126" s="30"/>
      <c r="L126" s="30"/>
      <c r="M126" s="31"/>
      <c r="N126" s="32">
        <f aca="true" t="shared" si="15" ref="N126:N148">N125+SUM(D126:I126)-SUM(J126:M126)</f>
        <v>39220.50000000012</v>
      </c>
    </row>
    <row r="127" spans="1:14" ht="14.25">
      <c r="A127" s="26">
        <f aca="true" t="shared" si="16" ref="A127:A148">A126+1</f>
        <v>3</v>
      </c>
      <c r="B127" s="67" t="s">
        <v>476</v>
      </c>
      <c r="C127" s="73" t="s">
        <v>548</v>
      </c>
      <c r="D127" s="107"/>
      <c r="E127" s="95"/>
      <c r="F127" s="95"/>
      <c r="G127" s="95"/>
      <c r="H127" s="95"/>
      <c r="I127" s="31"/>
      <c r="J127" s="29">
        <v>1500</v>
      </c>
      <c r="K127" s="30"/>
      <c r="L127" s="30"/>
      <c r="M127" s="31"/>
      <c r="N127" s="32">
        <f t="shared" si="15"/>
        <v>37720.50000000012</v>
      </c>
    </row>
    <row r="128" spans="1:14" ht="14.25">
      <c r="A128" s="26">
        <f t="shared" si="16"/>
        <v>4</v>
      </c>
      <c r="B128" s="67" t="s">
        <v>12</v>
      </c>
      <c r="C128" s="224" t="s">
        <v>85</v>
      </c>
      <c r="D128" s="107">
        <v>2000</v>
      </c>
      <c r="E128" s="95"/>
      <c r="F128" s="30"/>
      <c r="G128" s="30"/>
      <c r="H128" s="30"/>
      <c r="I128" s="31"/>
      <c r="J128" s="29"/>
      <c r="K128" s="30"/>
      <c r="L128" s="30"/>
      <c r="M128" s="31"/>
      <c r="N128" s="32">
        <f t="shared" si="15"/>
        <v>39720.50000000012</v>
      </c>
    </row>
    <row r="129" spans="1:14" ht="14.25">
      <c r="A129" s="26">
        <f t="shared" si="16"/>
        <v>5</v>
      </c>
      <c r="B129" s="67" t="s">
        <v>12</v>
      </c>
      <c r="C129" s="73" t="s">
        <v>27</v>
      </c>
      <c r="D129" s="107">
        <v>800</v>
      </c>
      <c r="E129" s="95"/>
      <c r="F129" s="30"/>
      <c r="G129" s="30"/>
      <c r="H129" s="30"/>
      <c r="I129" s="31"/>
      <c r="J129" s="29"/>
      <c r="K129" s="30"/>
      <c r="L129" s="30"/>
      <c r="M129" s="31"/>
      <c r="N129" s="32">
        <f t="shared" si="15"/>
        <v>40520.50000000012</v>
      </c>
    </row>
    <row r="130" spans="1:14" ht="14.25">
      <c r="A130" s="26">
        <f t="shared" si="16"/>
        <v>6</v>
      </c>
      <c r="B130" s="67" t="s">
        <v>12</v>
      </c>
      <c r="C130" s="73" t="s">
        <v>28</v>
      </c>
      <c r="D130" s="107">
        <v>2500</v>
      </c>
      <c r="E130" s="95"/>
      <c r="F130" s="30"/>
      <c r="G130" s="30"/>
      <c r="H130" s="30"/>
      <c r="I130" s="31"/>
      <c r="J130" s="29"/>
      <c r="K130" s="30"/>
      <c r="L130" s="30"/>
      <c r="M130" s="31"/>
      <c r="N130" s="32">
        <f t="shared" si="15"/>
        <v>43020.50000000012</v>
      </c>
    </row>
    <row r="131" spans="1:14" ht="14.25">
      <c r="A131" s="26">
        <f t="shared" si="16"/>
        <v>7</v>
      </c>
      <c r="B131" s="67" t="s">
        <v>12</v>
      </c>
      <c r="C131" s="73" t="s">
        <v>29</v>
      </c>
      <c r="D131" s="107">
        <v>600</v>
      </c>
      <c r="E131" s="95"/>
      <c r="F131" s="30"/>
      <c r="G131" s="30"/>
      <c r="H131" s="30"/>
      <c r="I131" s="31">
        <v>20</v>
      </c>
      <c r="J131" s="29"/>
      <c r="K131" s="30"/>
      <c r="L131" s="30"/>
      <c r="M131" s="31"/>
      <c r="N131" s="32">
        <f t="shared" si="15"/>
        <v>43640.50000000012</v>
      </c>
    </row>
    <row r="132" spans="1:14" ht="14.25">
      <c r="A132" s="26">
        <f t="shared" si="16"/>
        <v>8</v>
      </c>
      <c r="B132" s="67" t="s">
        <v>12</v>
      </c>
      <c r="C132" s="73" t="s">
        <v>347</v>
      </c>
      <c r="D132" s="107"/>
      <c r="E132" s="95"/>
      <c r="F132" s="30"/>
      <c r="G132" s="30"/>
      <c r="H132" s="30"/>
      <c r="I132" s="31"/>
      <c r="J132" s="29">
        <v>2500</v>
      </c>
      <c r="K132" s="30"/>
      <c r="L132" s="30"/>
      <c r="M132" s="31"/>
      <c r="N132" s="32">
        <f t="shared" si="15"/>
        <v>41140.50000000012</v>
      </c>
    </row>
    <row r="133" spans="1:14" ht="14.25">
      <c r="A133" s="26">
        <f t="shared" si="16"/>
        <v>9</v>
      </c>
      <c r="B133" s="67" t="s">
        <v>477</v>
      </c>
      <c r="C133" s="73" t="s">
        <v>23</v>
      </c>
      <c r="D133" s="107"/>
      <c r="E133" s="95"/>
      <c r="F133" s="30"/>
      <c r="G133" s="30"/>
      <c r="H133" s="30"/>
      <c r="I133" s="31"/>
      <c r="J133" s="29">
        <v>1500</v>
      </c>
      <c r="K133" s="30"/>
      <c r="L133" s="30"/>
      <c r="M133" s="31"/>
      <c r="N133" s="32">
        <f t="shared" si="15"/>
        <v>39640.50000000012</v>
      </c>
    </row>
    <row r="134" spans="1:14" ht="14.25">
      <c r="A134" s="26">
        <f t="shared" si="16"/>
        <v>10</v>
      </c>
      <c r="B134" s="67" t="s">
        <v>477</v>
      </c>
      <c r="C134" s="73" t="s">
        <v>24</v>
      </c>
      <c r="D134" s="107"/>
      <c r="E134" s="95"/>
      <c r="F134" s="30"/>
      <c r="G134" s="30"/>
      <c r="H134" s="30"/>
      <c r="I134" s="31"/>
      <c r="J134" s="29">
        <v>1000</v>
      </c>
      <c r="K134" s="30"/>
      <c r="L134" s="30"/>
      <c r="M134" s="31"/>
      <c r="N134" s="32">
        <f t="shared" si="15"/>
        <v>38640.50000000012</v>
      </c>
    </row>
    <row r="135" spans="1:14" ht="14.25">
      <c r="A135" s="26">
        <f t="shared" si="16"/>
        <v>11</v>
      </c>
      <c r="B135" s="67" t="s">
        <v>13</v>
      </c>
      <c r="C135" s="73" t="s">
        <v>549</v>
      </c>
      <c r="D135" s="107"/>
      <c r="E135" s="95"/>
      <c r="F135" s="30"/>
      <c r="G135" s="30"/>
      <c r="H135" s="30"/>
      <c r="I135" s="31"/>
      <c r="J135" s="29">
        <v>1500</v>
      </c>
      <c r="K135" s="30"/>
      <c r="L135" s="30"/>
      <c r="M135" s="31"/>
      <c r="N135" s="32">
        <f t="shared" si="15"/>
        <v>37140.50000000012</v>
      </c>
    </row>
    <row r="136" spans="1:14" ht="14.25">
      <c r="A136" s="26">
        <f t="shared" si="16"/>
        <v>12</v>
      </c>
      <c r="B136" s="67" t="s">
        <v>13</v>
      </c>
      <c r="C136" s="73" t="s">
        <v>30</v>
      </c>
      <c r="D136" s="107">
        <v>600</v>
      </c>
      <c r="E136" s="95"/>
      <c r="F136" s="30"/>
      <c r="G136" s="30"/>
      <c r="H136" s="30"/>
      <c r="I136" s="31"/>
      <c r="J136" s="29"/>
      <c r="K136" s="30"/>
      <c r="L136" s="30"/>
      <c r="M136" s="31"/>
      <c r="N136" s="32">
        <f t="shared" si="15"/>
        <v>37740.50000000012</v>
      </c>
    </row>
    <row r="137" spans="1:14" ht="14.25">
      <c r="A137" s="26">
        <f t="shared" si="16"/>
        <v>13</v>
      </c>
      <c r="B137" s="67" t="s">
        <v>479</v>
      </c>
      <c r="C137" s="73" t="s">
        <v>542</v>
      </c>
      <c r="D137" s="107"/>
      <c r="E137" s="95"/>
      <c r="F137" s="30"/>
      <c r="G137" s="30"/>
      <c r="H137" s="30"/>
      <c r="I137" s="31"/>
      <c r="J137" s="29">
        <v>1000</v>
      </c>
      <c r="K137" s="30"/>
      <c r="L137" s="30"/>
      <c r="M137" s="31"/>
      <c r="N137" s="32">
        <f t="shared" si="15"/>
        <v>36740.50000000012</v>
      </c>
    </row>
    <row r="138" spans="1:14" ht="14.25">
      <c r="A138" s="26">
        <f t="shared" si="16"/>
        <v>14</v>
      </c>
      <c r="B138" s="67" t="s">
        <v>479</v>
      </c>
      <c r="C138" s="73" t="s">
        <v>519</v>
      </c>
      <c r="D138" s="107"/>
      <c r="E138" s="95"/>
      <c r="F138" s="30"/>
      <c r="G138" s="30"/>
      <c r="H138" s="30"/>
      <c r="I138" s="31"/>
      <c r="J138" s="29"/>
      <c r="K138" s="30"/>
      <c r="L138" s="30"/>
      <c r="M138" s="31">
        <v>1</v>
      </c>
      <c r="N138" s="32">
        <f t="shared" si="15"/>
        <v>36739.50000000012</v>
      </c>
    </row>
    <row r="139" spans="1:14" ht="14.25">
      <c r="A139" s="26">
        <f t="shared" si="16"/>
        <v>15</v>
      </c>
      <c r="B139" s="67" t="s">
        <v>479</v>
      </c>
      <c r="C139" s="73" t="s">
        <v>25</v>
      </c>
      <c r="D139" s="107"/>
      <c r="E139" s="95"/>
      <c r="F139" s="30"/>
      <c r="G139" s="30"/>
      <c r="H139" s="30"/>
      <c r="I139" s="31"/>
      <c r="J139" s="29">
        <v>900</v>
      </c>
      <c r="K139" s="30"/>
      <c r="L139" s="30"/>
      <c r="M139" s="31"/>
      <c r="N139" s="32">
        <f t="shared" si="15"/>
        <v>35839.50000000012</v>
      </c>
    </row>
    <row r="140" spans="1:14" ht="14.25">
      <c r="A140" s="26">
        <f t="shared" si="16"/>
        <v>16</v>
      </c>
      <c r="B140" s="67" t="s">
        <v>14</v>
      </c>
      <c r="C140" s="73" t="s">
        <v>201</v>
      </c>
      <c r="D140" s="107"/>
      <c r="E140" s="95"/>
      <c r="F140" s="30"/>
      <c r="G140" s="30"/>
      <c r="H140" s="30"/>
      <c r="I140" s="31"/>
      <c r="J140" s="29">
        <v>4400</v>
      </c>
      <c r="K140" s="30"/>
      <c r="L140" s="30"/>
      <c r="M140" s="31"/>
      <c r="N140" s="32">
        <f t="shared" si="15"/>
        <v>31439.500000000116</v>
      </c>
    </row>
    <row r="141" spans="1:14" ht="14.25">
      <c r="A141" s="26">
        <f t="shared" si="16"/>
        <v>17</v>
      </c>
      <c r="B141" s="67" t="s">
        <v>14</v>
      </c>
      <c r="C141" s="73" t="s">
        <v>31</v>
      </c>
      <c r="D141" s="107">
        <v>4000</v>
      </c>
      <c r="E141" s="95"/>
      <c r="F141" s="30"/>
      <c r="G141" s="30"/>
      <c r="H141" s="30"/>
      <c r="I141" s="31"/>
      <c r="J141" s="29"/>
      <c r="K141" s="30"/>
      <c r="L141" s="30"/>
      <c r="M141" s="31"/>
      <c r="N141" s="32">
        <f t="shared" si="15"/>
        <v>35439.50000000012</v>
      </c>
    </row>
    <row r="142" spans="1:14" ht="14.25">
      <c r="A142" s="26">
        <f t="shared" si="16"/>
        <v>18</v>
      </c>
      <c r="B142" s="67" t="s">
        <v>16</v>
      </c>
      <c r="C142" s="73" t="s">
        <v>32</v>
      </c>
      <c r="D142" s="107">
        <v>2000</v>
      </c>
      <c r="E142" s="95"/>
      <c r="F142" s="30"/>
      <c r="G142" s="30"/>
      <c r="H142" s="30"/>
      <c r="I142" s="31"/>
      <c r="J142" s="29"/>
      <c r="K142" s="30"/>
      <c r="L142" s="30"/>
      <c r="M142" s="31"/>
      <c r="N142" s="32">
        <f t="shared" si="15"/>
        <v>37439.50000000012</v>
      </c>
    </row>
    <row r="143" spans="1:14" ht="14.25">
      <c r="A143" s="26">
        <f t="shared" si="16"/>
        <v>19</v>
      </c>
      <c r="B143" s="67" t="s">
        <v>17</v>
      </c>
      <c r="C143" s="73" t="s">
        <v>33</v>
      </c>
      <c r="D143" s="107">
        <v>1200</v>
      </c>
      <c r="E143" s="95"/>
      <c r="F143" s="30"/>
      <c r="G143" s="30"/>
      <c r="H143" s="30"/>
      <c r="I143" s="31"/>
      <c r="J143" s="29"/>
      <c r="K143" s="30"/>
      <c r="L143" s="30"/>
      <c r="M143" s="31"/>
      <c r="N143" s="32">
        <f t="shared" si="15"/>
        <v>38639.50000000012</v>
      </c>
    </row>
    <row r="144" spans="1:14" ht="14.25">
      <c r="A144" s="26">
        <f t="shared" si="16"/>
        <v>20</v>
      </c>
      <c r="B144" s="67" t="s">
        <v>482</v>
      </c>
      <c r="C144" s="73" t="s">
        <v>34</v>
      </c>
      <c r="D144" s="107">
        <v>2000</v>
      </c>
      <c r="E144" s="95"/>
      <c r="F144" s="30"/>
      <c r="G144" s="30"/>
      <c r="H144" s="30"/>
      <c r="I144" s="31"/>
      <c r="J144" s="29"/>
      <c r="K144" s="30"/>
      <c r="L144" s="30"/>
      <c r="M144" s="31"/>
      <c r="N144" s="32">
        <f t="shared" si="15"/>
        <v>40639.50000000012</v>
      </c>
    </row>
    <row r="145" spans="1:14" ht="14.25">
      <c r="A145" s="26">
        <f t="shared" si="16"/>
        <v>21</v>
      </c>
      <c r="B145" s="67" t="s">
        <v>482</v>
      </c>
      <c r="C145" s="73" t="s">
        <v>390</v>
      </c>
      <c r="D145" s="107"/>
      <c r="E145" s="95"/>
      <c r="F145" s="30"/>
      <c r="G145" s="30"/>
      <c r="H145" s="30"/>
      <c r="I145" s="31"/>
      <c r="J145" s="29"/>
      <c r="K145" s="30"/>
      <c r="L145" s="30"/>
      <c r="M145" s="31">
        <v>10</v>
      </c>
      <c r="N145" s="32">
        <f t="shared" si="15"/>
        <v>40629.50000000012</v>
      </c>
    </row>
    <row r="146" spans="1:14" ht="14.25">
      <c r="A146" s="26">
        <f t="shared" si="16"/>
        <v>22</v>
      </c>
      <c r="B146" s="67" t="s">
        <v>18</v>
      </c>
      <c r="C146" s="73" t="s">
        <v>406</v>
      </c>
      <c r="D146" s="107"/>
      <c r="E146" s="95"/>
      <c r="F146" s="30"/>
      <c r="G146" s="30"/>
      <c r="H146" s="30">
        <v>13.36</v>
      </c>
      <c r="I146" s="31"/>
      <c r="J146" s="29"/>
      <c r="K146" s="30"/>
      <c r="L146" s="30"/>
      <c r="M146" s="31"/>
      <c r="N146" s="32">
        <f t="shared" si="15"/>
        <v>40642.86000000012</v>
      </c>
    </row>
    <row r="147" spans="1:14" ht="14.25">
      <c r="A147" s="26">
        <f t="shared" si="16"/>
        <v>23</v>
      </c>
      <c r="B147" s="67" t="s">
        <v>19</v>
      </c>
      <c r="C147" s="73" t="s">
        <v>35</v>
      </c>
      <c r="D147" s="107">
        <v>2000</v>
      </c>
      <c r="E147" s="95"/>
      <c r="F147" s="30"/>
      <c r="G147" s="30"/>
      <c r="H147" s="30"/>
      <c r="I147" s="31"/>
      <c r="J147" s="29"/>
      <c r="K147" s="30"/>
      <c r="L147" s="30"/>
      <c r="M147" s="31"/>
      <c r="N147" s="32">
        <f t="shared" si="15"/>
        <v>42642.86000000012</v>
      </c>
    </row>
    <row r="148" spans="1:14" ht="15" thickBot="1">
      <c r="A148" s="26">
        <f t="shared" si="16"/>
        <v>24</v>
      </c>
      <c r="B148" s="67" t="s">
        <v>21</v>
      </c>
      <c r="C148" s="74" t="s">
        <v>26</v>
      </c>
      <c r="D148" s="107"/>
      <c r="E148" s="95"/>
      <c r="F148" s="30"/>
      <c r="G148" s="30"/>
      <c r="H148" s="30"/>
      <c r="I148" s="31"/>
      <c r="J148" s="29">
        <v>2200</v>
      </c>
      <c r="K148" s="30"/>
      <c r="L148" s="30"/>
      <c r="M148" s="31"/>
      <c r="N148" s="32">
        <f t="shared" si="15"/>
        <v>40442.86000000012</v>
      </c>
    </row>
    <row r="149" spans="1:14" ht="14.25">
      <c r="A149" s="35"/>
      <c r="B149" s="36"/>
      <c r="C149" s="75" t="s">
        <v>336</v>
      </c>
      <c r="D149" s="38">
        <f aca="true" t="shared" si="17" ref="D149:M149">SUM(D125:D148)</f>
        <v>17700</v>
      </c>
      <c r="E149" s="39">
        <f t="shared" si="17"/>
        <v>0</v>
      </c>
      <c r="F149" s="39">
        <f t="shared" si="17"/>
        <v>0</v>
      </c>
      <c r="G149" s="39">
        <f t="shared" si="17"/>
        <v>0</v>
      </c>
      <c r="H149" s="39">
        <f t="shared" si="17"/>
        <v>13.36</v>
      </c>
      <c r="I149" s="40">
        <f t="shared" si="17"/>
        <v>20</v>
      </c>
      <c r="J149" s="38">
        <f t="shared" si="17"/>
        <v>19000</v>
      </c>
      <c r="K149" s="39">
        <f t="shared" si="17"/>
        <v>0</v>
      </c>
      <c r="L149" s="39">
        <f t="shared" si="17"/>
        <v>0</v>
      </c>
      <c r="M149" s="40">
        <f t="shared" si="17"/>
        <v>11</v>
      </c>
      <c r="N149" s="41">
        <f>N124+SUM(D149:I149)-SUM(J149:M149)</f>
        <v>40442.86000000012</v>
      </c>
    </row>
    <row r="150" spans="1:14" ht="15" thickBot="1">
      <c r="A150" s="42"/>
      <c r="B150" s="42"/>
      <c r="C150" s="43" t="s">
        <v>522</v>
      </c>
      <c r="D150" s="44">
        <f aca="true" t="shared" si="18" ref="D150:N150">D149</f>
        <v>17700</v>
      </c>
      <c r="E150" s="45">
        <f t="shared" si="18"/>
        <v>0</v>
      </c>
      <c r="F150" s="45">
        <f t="shared" si="18"/>
        <v>0</v>
      </c>
      <c r="G150" s="45">
        <f t="shared" si="18"/>
        <v>0</v>
      </c>
      <c r="H150" s="45">
        <f t="shared" si="18"/>
        <v>13.36</v>
      </c>
      <c r="I150" s="46">
        <f t="shared" si="18"/>
        <v>20</v>
      </c>
      <c r="J150" s="44">
        <f t="shared" si="18"/>
        <v>19000</v>
      </c>
      <c r="K150" s="45">
        <f t="shared" si="18"/>
        <v>0</v>
      </c>
      <c r="L150" s="45">
        <f t="shared" si="18"/>
        <v>0</v>
      </c>
      <c r="M150" s="46">
        <f t="shared" si="18"/>
        <v>11</v>
      </c>
      <c r="N150" s="46">
        <f t="shared" si="18"/>
        <v>40442.86000000012</v>
      </c>
    </row>
    <row r="151" spans="1:14" ht="15" thickBot="1">
      <c r="A151" s="50"/>
      <c r="B151" s="50"/>
      <c r="C151" s="97" t="s">
        <v>523</v>
      </c>
      <c r="D151" s="52">
        <f aca="true" t="shared" si="19" ref="D151:M151">D150+D118</f>
        <v>407123</v>
      </c>
      <c r="E151" s="81">
        <f t="shared" si="19"/>
        <v>120854.57</v>
      </c>
      <c r="F151" s="81">
        <f t="shared" si="19"/>
        <v>6000</v>
      </c>
      <c r="G151" s="81">
        <f t="shared" si="19"/>
        <v>9749.5</v>
      </c>
      <c r="H151" s="81">
        <f t="shared" si="19"/>
        <v>931.63</v>
      </c>
      <c r="I151" s="86">
        <f t="shared" si="19"/>
        <v>670.6600000000001</v>
      </c>
      <c r="J151" s="52">
        <f t="shared" si="19"/>
        <v>434250</v>
      </c>
      <c r="K151" s="81">
        <f t="shared" si="19"/>
        <v>0</v>
      </c>
      <c r="L151" s="81">
        <f t="shared" si="19"/>
        <v>10432.5</v>
      </c>
      <c r="M151" s="82">
        <f t="shared" si="19"/>
        <v>60204</v>
      </c>
      <c r="N151" s="54">
        <f>SUM(D151:I151)-SUM(J151:M151)</f>
        <v>40442.8600000001</v>
      </c>
    </row>
    <row r="152" spans="1:14" ht="14.25">
      <c r="A152" s="55"/>
      <c r="B152" s="25"/>
      <c r="C152" s="25"/>
      <c r="D152" s="55"/>
      <c r="E152" s="55"/>
      <c r="F152" s="55"/>
      <c r="G152" s="55"/>
      <c r="H152" s="55"/>
      <c r="I152" s="55"/>
      <c r="J152" s="55"/>
      <c r="K152" s="25"/>
      <c r="L152" s="25"/>
      <c r="M152" s="25"/>
      <c r="N152" s="25"/>
    </row>
    <row r="153" spans="1:14" ht="18.75">
      <c r="A153" s="114" t="s">
        <v>36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5"/>
      <c r="L153" s="115"/>
      <c r="M153" s="115"/>
      <c r="N153" s="115"/>
    </row>
    <row r="154" spans="1:14" ht="19.5" thickBot="1">
      <c r="A154" s="114" t="s">
        <v>319</v>
      </c>
      <c r="B154" s="114"/>
      <c r="C154" s="114"/>
      <c r="D154" s="114"/>
      <c r="E154" s="114"/>
      <c r="F154" s="114"/>
      <c r="G154" s="114"/>
      <c r="H154" s="114"/>
      <c r="I154" s="114"/>
      <c r="J154" s="114"/>
      <c r="K154" s="115"/>
      <c r="L154" s="115"/>
      <c r="M154" s="115"/>
      <c r="N154" s="115"/>
    </row>
    <row r="155" spans="1:14" ht="14.25">
      <c r="A155" s="3"/>
      <c r="B155" s="4" t="s">
        <v>320</v>
      </c>
      <c r="C155" s="4" t="s">
        <v>321</v>
      </c>
      <c r="D155" s="5" t="s">
        <v>322</v>
      </c>
      <c r="E155" s="6"/>
      <c r="F155" s="6"/>
      <c r="G155" s="6"/>
      <c r="H155" s="6"/>
      <c r="I155" s="7"/>
      <c r="J155" s="5" t="s">
        <v>323</v>
      </c>
      <c r="K155" s="6"/>
      <c r="L155" s="6"/>
      <c r="M155" s="8"/>
      <c r="N155" s="9" t="s">
        <v>324</v>
      </c>
    </row>
    <row r="156" spans="1:14" ht="15" thickBot="1">
      <c r="A156" s="11"/>
      <c r="B156" s="12"/>
      <c r="C156" s="12"/>
      <c r="D156" s="13" t="s">
        <v>325</v>
      </c>
      <c r="E156" s="14" t="s">
        <v>326</v>
      </c>
      <c r="F156" s="14" t="s">
        <v>327</v>
      </c>
      <c r="G156" s="14" t="s">
        <v>328</v>
      </c>
      <c r="H156" s="14" t="s">
        <v>329</v>
      </c>
      <c r="I156" s="15" t="s">
        <v>330</v>
      </c>
      <c r="J156" s="13" t="s">
        <v>331</v>
      </c>
      <c r="K156" s="14" t="s">
        <v>332</v>
      </c>
      <c r="L156" s="14" t="s">
        <v>333</v>
      </c>
      <c r="M156" s="16" t="s">
        <v>334</v>
      </c>
      <c r="N156" s="17"/>
    </row>
    <row r="157" spans="1:14" ht="14.25">
      <c r="A157" s="18"/>
      <c r="B157" s="63"/>
      <c r="C157" s="35" t="s">
        <v>337</v>
      </c>
      <c r="D157" s="64"/>
      <c r="E157" s="22"/>
      <c r="F157" s="22"/>
      <c r="G157" s="22"/>
      <c r="H157" s="22"/>
      <c r="I157" s="23"/>
      <c r="J157" s="21"/>
      <c r="K157" s="22"/>
      <c r="L157" s="22"/>
      <c r="M157" s="23"/>
      <c r="N157" s="24">
        <f>N151</f>
        <v>40442.8600000001</v>
      </c>
    </row>
    <row r="158" spans="1:14" ht="15" thickBot="1">
      <c r="A158" s="26">
        <v>1</v>
      </c>
      <c r="B158" s="67"/>
      <c r="C158" s="28" t="s">
        <v>341</v>
      </c>
      <c r="D158" s="107"/>
      <c r="E158" s="95"/>
      <c r="F158" s="30"/>
      <c r="G158" s="30"/>
      <c r="H158" s="30"/>
      <c r="I158" s="31"/>
      <c r="J158" s="29"/>
      <c r="K158" s="30"/>
      <c r="L158" s="30"/>
      <c r="M158" s="31"/>
      <c r="N158" s="32">
        <f>N157+SUM(D158:I158)-SUM(J158:M158)</f>
        <v>40442.8600000001</v>
      </c>
    </row>
    <row r="159" spans="1:14" ht="14.25">
      <c r="A159" s="35"/>
      <c r="B159" s="36"/>
      <c r="C159" s="37" t="s">
        <v>336</v>
      </c>
      <c r="D159" s="38">
        <f aca="true" t="shared" si="20" ref="D159:M159">SUM(D158:D158)</f>
        <v>0</v>
      </c>
      <c r="E159" s="39">
        <f t="shared" si="20"/>
        <v>0</v>
      </c>
      <c r="F159" s="39">
        <f t="shared" si="20"/>
        <v>0</v>
      </c>
      <c r="G159" s="39">
        <f t="shared" si="20"/>
        <v>0</v>
      </c>
      <c r="H159" s="39">
        <f t="shared" si="20"/>
        <v>0</v>
      </c>
      <c r="I159" s="40">
        <f t="shared" si="20"/>
        <v>0</v>
      </c>
      <c r="J159" s="38">
        <f t="shared" si="20"/>
        <v>0</v>
      </c>
      <c r="K159" s="39">
        <f t="shared" si="20"/>
        <v>0</v>
      </c>
      <c r="L159" s="39">
        <f t="shared" si="20"/>
        <v>0</v>
      </c>
      <c r="M159" s="40">
        <f t="shared" si="20"/>
        <v>0</v>
      </c>
      <c r="N159" s="41">
        <f>N157+SUM(D159:I159)-SUM(J159:M159)</f>
        <v>40442.8600000001</v>
      </c>
    </row>
    <row r="160" spans="1:14" ht="15" thickBot="1">
      <c r="A160" s="42"/>
      <c r="B160" s="42"/>
      <c r="C160" s="43" t="s">
        <v>530</v>
      </c>
      <c r="D160" s="44">
        <f aca="true" t="shared" si="21" ref="D160:N160">D159</f>
        <v>0</v>
      </c>
      <c r="E160" s="45">
        <f t="shared" si="21"/>
        <v>0</v>
      </c>
      <c r="F160" s="45">
        <f t="shared" si="21"/>
        <v>0</v>
      </c>
      <c r="G160" s="45">
        <f t="shared" si="21"/>
        <v>0</v>
      </c>
      <c r="H160" s="45">
        <f t="shared" si="21"/>
        <v>0</v>
      </c>
      <c r="I160" s="46">
        <f t="shared" si="21"/>
        <v>0</v>
      </c>
      <c r="J160" s="44">
        <f t="shared" si="21"/>
        <v>0</v>
      </c>
      <c r="K160" s="45">
        <f t="shared" si="21"/>
        <v>0</v>
      </c>
      <c r="L160" s="45">
        <f t="shared" si="21"/>
        <v>0</v>
      </c>
      <c r="M160" s="46">
        <f t="shared" si="21"/>
        <v>0</v>
      </c>
      <c r="N160" s="46">
        <f t="shared" si="21"/>
        <v>40442.8600000001</v>
      </c>
    </row>
    <row r="161" spans="1:14" ht="15" thickBot="1">
      <c r="A161" s="50"/>
      <c r="B161" s="50"/>
      <c r="C161" s="97" t="s">
        <v>531</v>
      </c>
      <c r="D161" s="52">
        <f aca="true" t="shared" si="22" ref="D161:M161">D160+D151</f>
        <v>407123</v>
      </c>
      <c r="E161" s="81">
        <f t="shared" si="22"/>
        <v>120854.57</v>
      </c>
      <c r="F161" s="81">
        <f t="shared" si="22"/>
        <v>6000</v>
      </c>
      <c r="G161" s="81">
        <f t="shared" si="22"/>
        <v>9749.5</v>
      </c>
      <c r="H161" s="81">
        <f t="shared" si="22"/>
        <v>931.63</v>
      </c>
      <c r="I161" s="86">
        <f t="shared" si="22"/>
        <v>670.6600000000001</v>
      </c>
      <c r="J161" s="52">
        <f t="shared" si="22"/>
        <v>434250</v>
      </c>
      <c r="K161" s="81">
        <f t="shared" si="22"/>
        <v>0</v>
      </c>
      <c r="L161" s="81">
        <f t="shared" si="22"/>
        <v>10432.5</v>
      </c>
      <c r="M161" s="82">
        <f t="shared" si="22"/>
        <v>60204</v>
      </c>
      <c r="N161" s="54">
        <f>SUM(D161:I161)-SUM(J161:M161)</f>
        <v>40442.8600000001</v>
      </c>
    </row>
    <row r="162" spans="1:14" ht="14.25">
      <c r="A162" s="55"/>
      <c r="B162" s="25"/>
      <c r="C162" s="25"/>
      <c r="D162" s="55"/>
      <c r="E162" s="55"/>
      <c r="F162" s="55"/>
      <c r="G162" s="55"/>
      <c r="H162" s="55"/>
      <c r="I162" s="55"/>
      <c r="J162" s="55"/>
      <c r="K162" s="25"/>
      <c r="L162" s="25"/>
      <c r="M162" s="25"/>
      <c r="N162" s="25"/>
    </row>
    <row r="163" spans="1:14" ht="18.75">
      <c r="A163" s="114" t="s">
        <v>37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K163" s="115"/>
      <c r="L163" s="115"/>
      <c r="M163" s="115"/>
      <c r="N163" s="115"/>
    </row>
    <row r="164" spans="1:14" ht="19.5" thickBot="1">
      <c r="A164" s="114" t="s">
        <v>319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5"/>
      <c r="L164" s="115"/>
      <c r="M164" s="115"/>
      <c r="N164" s="115"/>
    </row>
    <row r="165" spans="1:14" ht="14.25">
      <c r="A165" s="3"/>
      <c r="B165" s="4" t="s">
        <v>320</v>
      </c>
      <c r="C165" s="4" t="s">
        <v>321</v>
      </c>
      <c r="D165" s="5" t="s">
        <v>322</v>
      </c>
      <c r="E165" s="6"/>
      <c r="F165" s="6"/>
      <c r="G165" s="6"/>
      <c r="H165" s="6"/>
      <c r="I165" s="7"/>
      <c r="J165" s="5" t="s">
        <v>323</v>
      </c>
      <c r="K165" s="6"/>
      <c r="L165" s="6"/>
      <c r="M165" s="8"/>
      <c r="N165" s="9" t="s">
        <v>324</v>
      </c>
    </row>
    <row r="166" spans="1:14" ht="15" thickBot="1">
      <c r="A166" s="11"/>
      <c r="B166" s="59"/>
      <c r="C166" s="12"/>
      <c r="D166" s="13" t="s">
        <v>325</v>
      </c>
      <c r="E166" s="14" t="s">
        <v>326</v>
      </c>
      <c r="F166" s="14" t="s">
        <v>327</v>
      </c>
      <c r="G166" s="14" t="s">
        <v>328</v>
      </c>
      <c r="H166" s="14" t="s">
        <v>329</v>
      </c>
      <c r="I166" s="15" t="s">
        <v>330</v>
      </c>
      <c r="J166" s="13" t="s">
        <v>331</v>
      </c>
      <c r="K166" s="14" t="s">
        <v>332</v>
      </c>
      <c r="L166" s="14" t="s">
        <v>333</v>
      </c>
      <c r="M166" s="16" t="s">
        <v>334</v>
      </c>
      <c r="N166" s="17"/>
    </row>
    <row r="167" spans="1:14" ht="14.25">
      <c r="A167" s="18"/>
      <c r="B167" s="36"/>
      <c r="C167" s="37" t="s">
        <v>337</v>
      </c>
      <c r="D167" s="64"/>
      <c r="E167" s="22"/>
      <c r="F167" s="22"/>
      <c r="G167" s="22"/>
      <c r="H167" s="22"/>
      <c r="I167" s="23"/>
      <c r="J167" s="21"/>
      <c r="K167" s="22"/>
      <c r="L167" s="22"/>
      <c r="M167" s="23"/>
      <c r="N167" s="24">
        <f>N161</f>
        <v>40442.8600000001</v>
      </c>
    </row>
    <row r="168" spans="1:14" ht="14.25">
      <c r="A168" s="26">
        <v>1</v>
      </c>
      <c r="B168" s="27" t="s">
        <v>40</v>
      </c>
      <c r="C168" s="73" t="s">
        <v>44</v>
      </c>
      <c r="D168" s="107">
        <v>400</v>
      </c>
      <c r="E168" s="95"/>
      <c r="F168" s="30"/>
      <c r="G168" s="30"/>
      <c r="H168" s="30"/>
      <c r="I168" s="31">
        <v>1.08</v>
      </c>
      <c r="J168" s="29"/>
      <c r="K168" s="30"/>
      <c r="L168" s="30"/>
      <c r="M168" s="31"/>
      <c r="N168" s="32">
        <f>N167+SUM(D168:I168)-SUM(J168:M168)</f>
        <v>40843.940000000104</v>
      </c>
    </row>
    <row r="169" spans="1:14" ht="14.25">
      <c r="A169" s="18">
        <f>A168+1</f>
        <v>2</v>
      </c>
      <c r="B169" s="27" t="s">
        <v>41</v>
      </c>
      <c r="C169" s="73" t="s">
        <v>45</v>
      </c>
      <c r="D169" s="129">
        <v>400</v>
      </c>
      <c r="E169" s="93"/>
      <c r="F169" s="22"/>
      <c r="G169" s="22"/>
      <c r="H169" s="22"/>
      <c r="I169" s="23">
        <v>1.21</v>
      </c>
      <c r="J169" s="21"/>
      <c r="K169" s="22"/>
      <c r="L169" s="22"/>
      <c r="M169" s="23"/>
      <c r="N169" s="32">
        <f>N168+SUM(D169:I169)-SUM(J169:M169)</f>
        <v>41245.1500000001</v>
      </c>
    </row>
    <row r="170" spans="1:14" ht="14.25">
      <c r="A170" s="18">
        <f>A169+1</f>
        <v>3</v>
      </c>
      <c r="B170" s="27" t="s">
        <v>41</v>
      </c>
      <c r="C170" s="73" t="s">
        <v>46</v>
      </c>
      <c r="D170" s="129">
        <v>400</v>
      </c>
      <c r="E170" s="93"/>
      <c r="F170" s="22"/>
      <c r="G170" s="22"/>
      <c r="H170" s="22"/>
      <c r="I170" s="23">
        <v>1.18</v>
      </c>
      <c r="J170" s="21"/>
      <c r="K170" s="22"/>
      <c r="L170" s="22"/>
      <c r="M170" s="23"/>
      <c r="N170" s="32">
        <f>N169+SUM(D170:I170)-SUM(J170:M170)</f>
        <v>41646.3300000001</v>
      </c>
    </row>
    <row r="171" spans="1:14" ht="14.25">
      <c r="A171" s="18">
        <f>A170+1</f>
        <v>4</v>
      </c>
      <c r="B171" s="27" t="s">
        <v>41</v>
      </c>
      <c r="C171" s="73" t="s">
        <v>47</v>
      </c>
      <c r="D171" s="129">
        <v>600</v>
      </c>
      <c r="E171" s="93"/>
      <c r="F171" s="22"/>
      <c r="G171" s="22"/>
      <c r="H171" s="22"/>
      <c r="I171" s="23">
        <v>1.15</v>
      </c>
      <c r="J171" s="21"/>
      <c r="K171" s="22"/>
      <c r="L171" s="22"/>
      <c r="M171" s="23"/>
      <c r="N171" s="32">
        <f>N170+SUM(D171:I171)-SUM(J171:M171)</f>
        <v>42247.480000000105</v>
      </c>
    </row>
    <row r="172" spans="1:14" ht="14.25">
      <c r="A172" s="18">
        <f>A171+1</f>
        <v>5</v>
      </c>
      <c r="B172" s="27" t="s">
        <v>42</v>
      </c>
      <c r="C172" s="73" t="s">
        <v>48</v>
      </c>
      <c r="D172" s="129">
        <v>400</v>
      </c>
      <c r="E172" s="93"/>
      <c r="F172" s="22"/>
      <c r="G172" s="22"/>
      <c r="H172" s="22"/>
      <c r="I172" s="23"/>
      <c r="J172" s="21"/>
      <c r="K172" s="22"/>
      <c r="L172" s="22"/>
      <c r="M172" s="23"/>
      <c r="N172" s="32">
        <f>N171+SUM(D172:I172)-SUM(J172:M172)</f>
        <v>42647.480000000105</v>
      </c>
    </row>
    <row r="173" spans="1:14" ht="15" thickBot="1">
      <c r="A173" s="18">
        <f>A172+1</f>
        <v>6</v>
      </c>
      <c r="B173" s="226" t="s">
        <v>43</v>
      </c>
      <c r="C173" s="73" t="s">
        <v>49</v>
      </c>
      <c r="D173" s="129">
        <v>600</v>
      </c>
      <c r="E173" s="93"/>
      <c r="F173" s="22"/>
      <c r="G173" s="22"/>
      <c r="H173" s="22"/>
      <c r="I173" s="23"/>
      <c r="J173" s="21"/>
      <c r="K173" s="22"/>
      <c r="L173" s="22"/>
      <c r="M173" s="23"/>
      <c r="N173" s="32">
        <f>N172+SUM(D173:I173)-SUM(J173:M173)</f>
        <v>43247.480000000105</v>
      </c>
    </row>
    <row r="174" spans="1:14" ht="14.25">
      <c r="A174" s="35"/>
      <c r="B174" s="19"/>
      <c r="C174" s="37" t="s">
        <v>336</v>
      </c>
      <c r="D174" s="38">
        <f>SUM(D168:D173)</f>
        <v>2800</v>
      </c>
      <c r="E174" s="39">
        <f>SUM(E168:E173)</f>
        <v>0</v>
      </c>
      <c r="F174" s="39">
        <f>SUM(F168:F173)</f>
        <v>0</v>
      </c>
      <c r="G174" s="39">
        <f>SUM(G168:G173)</f>
        <v>0</v>
      </c>
      <c r="H174" s="39">
        <f>SUM(H168:H173)</f>
        <v>0</v>
      </c>
      <c r="I174" s="40">
        <f>SUM(I168:I173)</f>
        <v>4.619999999999999</v>
      </c>
      <c r="J174" s="38">
        <f>SUM(J168:J173)</f>
        <v>0</v>
      </c>
      <c r="K174" s="39">
        <f>SUM(K168:K173)</f>
        <v>0</v>
      </c>
      <c r="L174" s="39">
        <f>SUM(L168:L173)</f>
        <v>0</v>
      </c>
      <c r="M174" s="40">
        <f>SUM(M168:M173)</f>
        <v>0</v>
      </c>
      <c r="N174" s="41">
        <f>N167+SUM(D174:I174)-SUM(J174:M174)</f>
        <v>43247.480000000105</v>
      </c>
    </row>
    <row r="175" spans="1:14" ht="15" thickBot="1">
      <c r="A175" s="42"/>
      <c r="B175" s="42"/>
      <c r="C175" s="43" t="s">
        <v>535</v>
      </c>
      <c r="D175" s="44">
        <f aca="true" t="shared" si="23" ref="D175:N175">D174</f>
        <v>2800</v>
      </c>
      <c r="E175" s="45">
        <f t="shared" si="23"/>
        <v>0</v>
      </c>
      <c r="F175" s="45">
        <f t="shared" si="23"/>
        <v>0</v>
      </c>
      <c r="G175" s="45">
        <f t="shared" si="23"/>
        <v>0</v>
      </c>
      <c r="H175" s="45">
        <f t="shared" si="23"/>
        <v>0</v>
      </c>
      <c r="I175" s="46">
        <f t="shared" si="23"/>
        <v>4.619999999999999</v>
      </c>
      <c r="J175" s="44">
        <f t="shared" si="23"/>
        <v>0</v>
      </c>
      <c r="K175" s="45">
        <f t="shared" si="23"/>
        <v>0</v>
      </c>
      <c r="L175" s="45">
        <f t="shared" si="23"/>
        <v>0</v>
      </c>
      <c r="M175" s="46">
        <f t="shared" si="23"/>
        <v>0</v>
      </c>
      <c r="N175" s="46">
        <f t="shared" si="23"/>
        <v>43247.480000000105</v>
      </c>
    </row>
    <row r="176" spans="1:14" ht="15" thickBot="1">
      <c r="A176" s="50"/>
      <c r="B176" s="50"/>
      <c r="C176" s="97" t="s">
        <v>536</v>
      </c>
      <c r="D176" s="52">
        <f>D175+D161</f>
        <v>409923</v>
      </c>
      <c r="E176" s="81">
        <f>E175+E161</f>
        <v>120854.57</v>
      </c>
      <c r="F176" s="81">
        <f>F175+F161</f>
        <v>6000</v>
      </c>
      <c r="G176" s="81">
        <f>G175+G161</f>
        <v>9749.5</v>
      </c>
      <c r="H176" s="81">
        <f>H175+H161</f>
        <v>931.63</v>
      </c>
      <c r="I176" s="86">
        <f>I175+I161</f>
        <v>675.2800000000001</v>
      </c>
      <c r="J176" s="52">
        <f>J175+J161</f>
        <v>434250</v>
      </c>
      <c r="K176" s="81">
        <f>K175+K161</f>
        <v>0</v>
      </c>
      <c r="L176" s="81">
        <f>L175+L161</f>
        <v>10432.5</v>
      </c>
      <c r="M176" s="82">
        <f>M175+M161</f>
        <v>60204</v>
      </c>
      <c r="N176" s="54">
        <f>SUM(D176:I176)-SUM(J176:M176)</f>
        <v>43247.4800000001</v>
      </c>
    </row>
    <row r="177" spans="1:14" ht="14.25">
      <c r="A177" s="55"/>
      <c r="B177" s="25"/>
      <c r="C177" s="25"/>
      <c r="D177" s="55"/>
      <c r="E177" s="55"/>
      <c r="F177" s="55"/>
      <c r="G177" s="55"/>
      <c r="H177" s="55"/>
      <c r="I177" s="55"/>
      <c r="J177" s="55"/>
      <c r="K177" s="25"/>
      <c r="L177" s="25"/>
      <c r="M177" s="25"/>
      <c r="N177" s="25"/>
    </row>
    <row r="178" spans="1:14" ht="18.75">
      <c r="A178" s="114" t="s">
        <v>38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5"/>
      <c r="L178" s="115"/>
      <c r="M178" s="115"/>
      <c r="N178" s="115"/>
    </row>
    <row r="179" spans="1:14" ht="19.5" thickBot="1">
      <c r="A179" s="114" t="s">
        <v>319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5"/>
      <c r="L179" s="115"/>
      <c r="M179" s="115"/>
      <c r="N179" s="115"/>
    </row>
    <row r="180" spans="1:14" ht="14.25">
      <c r="A180" s="3"/>
      <c r="B180" s="4" t="s">
        <v>320</v>
      </c>
      <c r="C180" s="4" t="s">
        <v>321</v>
      </c>
      <c r="D180" s="5" t="s">
        <v>322</v>
      </c>
      <c r="E180" s="6"/>
      <c r="F180" s="6"/>
      <c r="G180" s="6"/>
      <c r="H180" s="6"/>
      <c r="I180" s="7"/>
      <c r="J180" s="5" t="s">
        <v>323</v>
      </c>
      <c r="K180" s="6"/>
      <c r="L180" s="6"/>
      <c r="M180" s="8"/>
      <c r="N180" s="9" t="s">
        <v>324</v>
      </c>
    </row>
    <row r="181" spans="1:14" ht="15" thickBot="1">
      <c r="A181" s="11"/>
      <c r="B181" s="12"/>
      <c r="C181" s="12"/>
      <c r="D181" s="13" t="s">
        <v>325</v>
      </c>
      <c r="E181" s="14" t="s">
        <v>326</v>
      </c>
      <c r="F181" s="14" t="s">
        <v>327</v>
      </c>
      <c r="G181" s="14" t="s">
        <v>328</v>
      </c>
      <c r="H181" s="14" t="s">
        <v>329</v>
      </c>
      <c r="I181" s="15" t="s">
        <v>330</v>
      </c>
      <c r="J181" s="13" t="s">
        <v>331</v>
      </c>
      <c r="K181" s="14" t="s">
        <v>332</v>
      </c>
      <c r="L181" s="14" t="s">
        <v>333</v>
      </c>
      <c r="M181" s="16" t="s">
        <v>334</v>
      </c>
      <c r="N181" s="17"/>
    </row>
    <row r="182" spans="1:14" ht="14.25">
      <c r="A182" s="18"/>
      <c r="B182" s="36"/>
      <c r="C182" s="37" t="s">
        <v>337</v>
      </c>
      <c r="D182" s="64"/>
      <c r="E182" s="22"/>
      <c r="F182" s="22"/>
      <c r="G182" s="22"/>
      <c r="H182" s="22"/>
      <c r="I182" s="23"/>
      <c r="J182" s="21"/>
      <c r="K182" s="22"/>
      <c r="L182" s="22"/>
      <c r="M182" s="23"/>
      <c r="N182" s="24">
        <f>N176</f>
        <v>43247.4800000001</v>
      </c>
    </row>
    <row r="183" spans="1:14" ht="15" thickBot="1">
      <c r="A183" s="26">
        <v>1</v>
      </c>
      <c r="B183" s="27" t="s">
        <v>50</v>
      </c>
      <c r="C183" s="128" t="s">
        <v>329</v>
      </c>
      <c r="D183" s="107"/>
      <c r="E183" s="95"/>
      <c r="F183" s="30"/>
      <c r="G183" s="30"/>
      <c r="H183" s="30">
        <v>13.72</v>
      </c>
      <c r="I183" s="31"/>
      <c r="J183" s="29"/>
      <c r="K183" s="30"/>
      <c r="L183" s="30"/>
      <c r="M183" s="31"/>
      <c r="N183" s="32">
        <f>N182+SUM(D183:I183)-SUM(J183:M183)</f>
        <v>43261.2000000001</v>
      </c>
    </row>
    <row r="184" spans="1:14" ht="14.25">
      <c r="A184" s="35"/>
      <c r="B184" s="36"/>
      <c r="C184" s="37" t="s">
        <v>336</v>
      </c>
      <c r="D184" s="38">
        <f>SUM(D183:D183)</f>
        <v>0</v>
      </c>
      <c r="E184" s="39">
        <f aca="true" t="shared" si="24" ref="E184:M184">SUM(E183:E183)</f>
        <v>0</v>
      </c>
      <c r="F184" s="39">
        <f t="shared" si="24"/>
        <v>0</v>
      </c>
      <c r="G184" s="39">
        <f t="shared" si="24"/>
        <v>0</v>
      </c>
      <c r="H184" s="39">
        <f t="shared" si="24"/>
        <v>13.72</v>
      </c>
      <c r="I184" s="40">
        <f t="shared" si="24"/>
        <v>0</v>
      </c>
      <c r="J184" s="38">
        <f t="shared" si="24"/>
        <v>0</v>
      </c>
      <c r="K184" s="39">
        <f t="shared" si="24"/>
        <v>0</v>
      </c>
      <c r="L184" s="39">
        <f t="shared" si="24"/>
        <v>0</v>
      </c>
      <c r="M184" s="40">
        <f t="shared" si="24"/>
        <v>0</v>
      </c>
      <c r="N184" s="41">
        <f>N182+SUM(D184:I184)-SUM(J184:M184)</f>
        <v>43261.2000000001</v>
      </c>
    </row>
    <row r="185" spans="1:14" ht="15" thickBot="1">
      <c r="A185" s="42"/>
      <c r="B185" s="42"/>
      <c r="C185" s="43" t="s">
        <v>537</v>
      </c>
      <c r="D185" s="44">
        <f aca="true" t="shared" si="25" ref="D185:N185">D184</f>
        <v>0</v>
      </c>
      <c r="E185" s="45">
        <f t="shared" si="25"/>
        <v>0</v>
      </c>
      <c r="F185" s="45">
        <f t="shared" si="25"/>
        <v>0</v>
      </c>
      <c r="G185" s="45">
        <f t="shared" si="25"/>
        <v>0</v>
      </c>
      <c r="H185" s="45">
        <f t="shared" si="25"/>
        <v>13.72</v>
      </c>
      <c r="I185" s="46">
        <f t="shared" si="25"/>
        <v>0</v>
      </c>
      <c r="J185" s="44">
        <f t="shared" si="25"/>
        <v>0</v>
      </c>
      <c r="K185" s="45">
        <f t="shared" si="25"/>
        <v>0</v>
      </c>
      <c r="L185" s="45">
        <f t="shared" si="25"/>
        <v>0</v>
      </c>
      <c r="M185" s="46">
        <f t="shared" si="25"/>
        <v>0</v>
      </c>
      <c r="N185" s="46">
        <f t="shared" si="25"/>
        <v>43261.2000000001</v>
      </c>
    </row>
    <row r="186" spans="1:14" ht="15" thickBot="1">
      <c r="A186" s="50"/>
      <c r="B186" s="50"/>
      <c r="C186" s="97" t="s">
        <v>538</v>
      </c>
      <c r="D186" s="52">
        <f aca="true" t="shared" si="26" ref="D186:M186">D185+D176</f>
        <v>409923</v>
      </c>
      <c r="E186" s="81">
        <f t="shared" si="26"/>
        <v>120854.57</v>
      </c>
      <c r="F186" s="81">
        <f t="shared" si="26"/>
        <v>6000</v>
      </c>
      <c r="G186" s="81">
        <f t="shared" si="26"/>
        <v>9749.5</v>
      </c>
      <c r="H186" s="81">
        <f t="shared" si="26"/>
        <v>945.35</v>
      </c>
      <c r="I186" s="86">
        <f t="shared" si="26"/>
        <v>675.2800000000001</v>
      </c>
      <c r="J186" s="52">
        <f t="shared" si="26"/>
        <v>434250</v>
      </c>
      <c r="K186" s="81">
        <f t="shared" si="26"/>
        <v>0</v>
      </c>
      <c r="L186" s="81">
        <f t="shared" si="26"/>
        <v>10432.5</v>
      </c>
      <c r="M186" s="82">
        <f t="shared" si="26"/>
        <v>60204</v>
      </c>
      <c r="N186" s="54">
        <f>SUM(D186:I186)-SUM(J186:M186)</f>
        <v>43261.20000000007</v>
      </c>
    </row>
    <row r="187" spans="1:14" ht="14.25">
      <c r="A187" s="55"/>
      <c r="B187" s="25"/>
      <c r="C187" s="25"/>
      <c r="D187" s="55"/>
      <c r="E187" s="55"/>
      <c r="F187" s="55"/>
      <c r="G187" s="55"/>
      <c r="H187" s="55"/>
      <c r="I187" s="55"/>
      <c r="J187" s="55"/>
      <c r="K187" s="25"/>
      <c r="L187" s="25"/>
      <c r="M187" s="25"/>
      <c r="N187" s="25"/>
    </row>
    <row r="188" spans="1:14" ht="14.25">
      <c r="A188" s="55"/>
      <c r="B188" s="25"/>
      <c r="C188" s="25"/>
      <c r="D188" s="55"/>
      <c r="E188" s="55"/>
      <c r="F188" s="55"/>
      <c r="G188" s="55"/>
      <c r="H188" s="55"/>
      <c r="I188" s="55"/>
      <c r="J188" s="55"/>
      <c r="K188" s="25"/>
      <c r="L188" s="25"/>
      <c r="M188" s="25"/>
      <c r="N188" s="25"/>
    </row>
    <row r="189" spans="1:14" ht="14.25">
      <c r="A189" s="55"/>
      <c r="B189" s="25"/>
      <c r="C189" s="25" t="s">
        <v>39</v>
      </c>
      <c r="D189" s="113">
        <f>D9+D20+D37+D47+D58+D74+D87+D117+D150+D160+D175+D185</f>
        <v>84400</v>
      </c>
      <c r="E189" s="113">
        <f>E9+E20+E37+E47+E58+E74+E87+E117+E150+E160+E175+E185</f>
        <v>9200</v>
      </c>
      <c r="F189" s="113">
        <f>F9+F20+F37+F47+F58+F74+F87+F117+F150+F160+F175+F185</f>
        <v>0</v>
      </c>
      <c r="G189" s="113">
        <f>G9+G20+G37+G47+G58+G74+G87+G117+G150+G160+G175+G185</f>
        <v>0</v>
      </c>
      <c r="H189" s="113">
        <f>H9+H20+H37+H47+H58+H74+H87+H117+H150+H160+H175+H185</f>
        <v>33.089999999999996</v>
      </c>
      <c r="I189" s="113">
        <f>I9+I20+I37+I47+I58+I74+I87+I117+I150+I160+I175+I185</f>
        <v>69.25999999999999</v>
      </c>
      <c r="J189" s="113">
        <f>J9+J20+J37+J47+J58+J74+J87+J117+J150+J160+J175+J185</f>
        <v>90700</v>
      </c>
      <c r="K189" s="113">
        <f>K9+K20+K37+K47+K58+K74+K87+K117+K150+K160+K175+K185</f>
        <v>0</v>
      </c>
      <c r="L189" s="113">
        <f>L9+L20+L37+L47+L58+L74+L87+L117+L150+L160+L175+L185</f>
        <v>0</v>
      </c>
      <c r="M189" s="113">
        <f>M9+M20+M37+M47+M58+M74+M87+M117+M150+M160+M175+M185</f>
        <v>39</v>
      </c>
      <c r="N189" s="130">
        <f>N5+SUM(D189:I189)-SUM(J189:M189)</f>
        <v>43261.19999999998</v>
      </c>
    </row>
    <row r="190" spans="1:14" ht="14.25">
      <c r="A190" s="55"/>
      <c r="B190" s="25"/>
      <c r="C190" s="25"/>
      <c r="D190" s="55"/>
      <c r="E190" s="55"/>
      <c r="F190" s="55"/>
      <c r="G190" s="55"/>
      <c r="H190" s="55"/>
      <c r="I190" s="55"/>
      <c r="J190" s="55"/>
      <c r="K190" s="25"/>
      <c r="L190" s="25"/>
      <c r="M190" s="25"/>
      <c r="N190" s="25"/>
    </row>
    <row r="191" spans="1:14" ht="14.25">
      <c r="A191" s="55"/>
      <c r="B191" s="25"/>
      <c r="C191" s="25"/>
      <c r="D191" s="55"/>
      <c r="E191" s="55"/>
      <c r="F191" s="55"/>
      <c r="G191" s="55"/>
      <c r="H191" s="55"/>
      <c r="I191" s="55"/>
      <c r="J191" s="55"/>
      <c r="K191" s="25"/>
      <c r="L191" s="25"/>
      <c r="M191" s="25"/>
      <c r="N191" s="25"/>
    </row>
    <row r="192" spans="1:14" ht="14.25">
      <c r="A192" s="55"/>
      <c r="B192" s="25"/>
      <c r="C192" s="25"/>
      <c r="D192" s="55"/>
      <c r="E192" s="55"/>
      <c r="F192" s="55"/>
      <c r="G192" s="55"/>
      <c r="H192" s="55"/>
      <c r="I192" s="55"/>
      <c r="J192" s="55"/>
      <c r="K192" s="25"/>
      <c r="L192" s="25"/>
      <c r="M192" s="25"/>
      <c r="N192" s="25"/>
    </row>
    <row r="193" spans="1:14" ht="14.25">
      <c r="A193" s="55"/>
      <c r="B193" s="25"/>
      <c r="C193" s="25"/>
      <c r="D193" s="55"/>
      <c r="E193" s="55"/>
      <c r="F193" s="55"/>
      <c r="G193" s="55"/>
      <c r="H193" s="55"/>
      <c r="I193" s="55"/>
      <c r="J193" s="55"/>
      <c r="K193" s="25"/>
      <c r="L193" s="25"/>
      <c r="M193" s="25"/>
      <c r="N193" s="25"/>
    </row>
    <row r="194" spans="1:14" ht="14.25">
      <c r="A194" s="55"/>
      <c r="B194" s="25"/>
      <c r="C194" s="25"/>
      <c r="D194" s="55"/>
      <c r="E194" s="55"/>
      <c r="F194" s="55"/>
      <c r="G194" s="55"/>
      <c r="H194" s="55"/>
      <c r="I194" s="55"/>
      <c r="J194" s="55"/>
      <c r="K194" s="25"/>
      <c r="L194" s="25"/>
      <c r="M194" s="25"/>
      <c r="N194" s="25"/>
    </row>
    <row r="195" spans="1:14" ht="14.25">
      <c r="A195" s="55"/>
      <c r="B195" s="25"/>
      <c r="C195" s="25"/>
      <c r="D195" s="55"/>
      <c r="E195" s="55"/>
      <c r="F195" s="55"/>
      <c r="G195" s="55"/>
      <c r="H195" s="55"/>
      <c r="I195" s="55"/>
      <c r="J195" s="55"/>
      <c r="K195" s="25"/>
      <c r="L195" s="25"/>
      <c r="M195" s="25"/>
      <c r="N195" s="25"/>
    </row>
    <row r="196" spans="1:14" ht="14.25">
      <c r="A196" s="55"/>
      <c r="B196" s="25"/>
      <c r="C196" s="25"/>
      <c r="D196" s="55"/>
      <c r="E196" s="55"/>
      <c r="F196" s="55"/>
      <c r="G196" s="55"/>
      <c r="H196" s="55"/>
      <c r="I196" s="55"/>
      <c r="J196" s="55"/>
      <c r="K196" s="25"/>
      <c r="L196" s="25"/>
      <c r="M196" s="25"/>
      <c r="N196" s="25"/>
    </row>
    <row r="197" spans="1:14" ht="14.25">
      <c r="A197" s="55"/>
      <c r="B197" s="25"/>
      <c r="C197" s="25"/>
      <c r="D197" s="55"/>
      <c r="E197" s="55"/>
      <c r="F197" s="55"/>
      <c r="G197" s="55"/>
      <c r="H197" s="55"/>
      <c r="I197" s="55"/>
      <c r="J197" s="55"/>
      <c r="K197" s="25"/>
      <c r="L197" s="25"/>
      <c r="M197" s="25"/>
      <c r="N197" s="25"/>
    </row>
    <row r="198" spans="1:14" ht="14.25">
      <c r="A198" s="55"/>
      <c r="B198" s="25"/>
      <c r="C198" s="25"/>
      <c r="D198" s="55"/>
      <c r="E198" s="55"/>
      <c r="F198" s="55"/>
      <c r="G198" s="55"/>
      <c r="H198" s="55"/>
      <c r="I198" s="55"/>
      <c r="J198" s="55"/>
      <c r="K198" s="25"/>
      <c r="L198" s="25"/>
      <c r="M198" s="25"/>
      <c r="N198" s="25"/>
    </row>
    <row r="199" spans="1:14" ht="14.25">
      <c r="A199" s="55"/>
      <c r="B199" s="25"/>
      <c r="C199" s="25"/>
      <c r="D199" s="55"/>
      <c r="E199" s="55"/>
      <c r="F199" s="55"/>
      <c r="G199" s="55"/>
      <c r="H199" s="55"/>
      <c r="I199" s="55"/>
      <c r="J199" s="55"/>
      <c r="K199" s="25"/>
      <c r="L199" s="25"/>
      <c r="M199" s="25"/>
      <c r="N199" s="25"/>
    </row>
    <row r="200" spans="1:14" ht="14.25">
      <c r="A200" s="55"/>
      <c r="B200" s="25"/>
      <c r="C200" s="25"/>
      <c r="D200" s="55"/>
      <c r="E200" s="55"/>
      <c r="F200" s="55"/>
      <c r="G200" s="55"/>
      <c r="H200" s="55"/>
      <c r="I200" s="55"/>
      <c r="J200" s="55"/>
      <c r="K200" s="25"/>
      <c r="L200" s="25"/>
      <c r="M200" s="25"/>
      <c r="N200" s="25"/>
    </row>
    <row r="201" spans="1:14" ht="14.25">
      <c r="A201" s="55"/>
      <c r="B201" s="25"/>
      <c r="C201" s="25"/>
      <c r="D201" s="55"/>
      <c r="E201" s="55"/>
      <c r="F201" s="55"/>
      <c r="G201" s="55"/>
      <c r="H201" s="55"/>
      <c r="I201" s="55"/>
      <c r="J201" s="55"/>
      <c r="K201" s="25"/>
      <c r="L201" s="25"/>
      <c r="M201" s="25"/>
      <c r="N201" s="25"/>
    </row>
    <row r="202" spans="1:14" ht="14.25">
      <c r="A202" s="55"/>
      <c r="B202" s="25"/>
      <c r="C202" s="25"/>
      <c r="D202" s="55"/>
      <c r="E202" s="55"/>
      <c r="F202" s="55"/>
      <c r="G202" s="55"/>
      <c r="H202" s="55"/>
      <c r="I202" s="55"/>
      <c r="J202" s="55"/>
      <c r="K202" s="25"/>
      <c r="L202" s="25"/>
      <c r="M202" s="25"/>
      <c r="N202" s="25"/>
    </row>
    <row r="203" spans="1:14" ht="14.25">
      <c r="A203" s="55"/>
      <c r="B203" s="25"/>
      <c r="C203" s="25"/>
      <c r="D203" s="55"/>
      <c r="E203" s="55"/>
      <c r="F203" s="55"/>
      <c r="G203" s="55"/>
      <c r="H203" s="55"/>
      <c r="I203" s="55"/>
      <c r="J203" s="55"/>
      <c r="K203" s="25"/>
      <c r="L203" s="25"/>
      <c r="M203" s="25"/>
      <c r="N203" s="25"/>
    </row>
    <row r="204" spans="1:14" ht="14.25">
      <c r="A204" s="55"/>
      <c r="B204" s="25"/>
      <c r="C204" s="25"/>
      <c r="D204" s="55"/>
      <c r="E204" s="55"/>
      <c r="F204" s="55"/>
      <c r="G204" s="55"/>
      <c r="H204" s="55"/>
      <c r="I204" s="55"/>
      <c r="J204" s="55"/>
      <c r="K204" s="25"/>
      <c r="L204" s="25"/>
      <c r="M204" s="25"/>
      <c r="N204" s="25"/>
    </row>
    <row r="205" spans="1:14" ht="14.25">
      <c r="A205" s="55"/>
      <c r="B205" s="25"/>
      <c r="C205" s="25"/>
      <c r="D205" s="55"/>
      <c r="E205" s="55"/>
      <c r="F205" s="55"/>
      <c r="G205" s="55"/>
      <c r="H205" s="55"/>
      <c r="I205" s="55"/>
      <c r="J205" s="55"/>
      <c r="K205" s="25"/>
      <c r="L205" s="25"/>
      <c r="M205" s="25"/>
      <c r="N205" s="25"/>
    </row>
    <row r="206" spans="1:14" ht="14.25">
      <c r="A206" s="55"/>
      <c r="B206" s="25"/>
      <c r="C206" s="25"/>
      <c r="D206" s="55"/>
      <c r="E206" s="55"/>
      <c r="F206" s="55"/>
      <c r="G206" s="55"/>
      <c r="H206" s="55"/>
      <c r="I206" s="55"/>
      <c r="J206" s="55"/>
      <c r="K206" s="25"/>
      <c r="L206" s="25"/>
      <c r="M206" s="25"/>
      <c r="N206" s="25"/>
    </row>
    <row r="207" spans="1:14" ht="14.25">
      <c r="A207" s="55"/>
      <c r="B207" s="25"/>
      <c r="C207" s="25"/>
      <c r="D207" s="55"/>
      <c r="E207" s="55"/>
      <c r="F207" s="55"/>
      <c r="G207" s="55"/>
      <c r="H207" s="55"/>
      <c r="I207" s="55"/>
      <c r="J207" s="55"/>
      <c r="K207" s="25"/>
      <c r="L207" s="25"/>
      <c r="M207" s="25"/>
      <c r="N207" s="25"/>
    </row>
    <row r="208" spans="1:14" ht="14.25">
      <c r="A208" s="55"/>
      <c r="B208" s="25"/>
      <c r="C208" s="25"/>
      <c r="D208" s="55"/>
      <c r="E208" s="55"/>
      <c r="F208" s="55"/>
      <c r="G208" s="55"/>
      <c r="H208" s="55"/>
      <c r="I208" s="55"/>
      <c r="J208" s="55"/>
      <c r="K208" s="25"/>
      <c r="L208" s="25"/>
      <c r="M208" s="25"/>
      <c r="N208" s="25"/>
    </row>
    <row r="209" spans="1:14" ht="14.25">
      <c r="A209" s="55"/>
      <c r="B209" s="25"/>
      <c r="C209" s="25"/>
      <c r="D209" s="55"/>
      <c r="E209" s="55"/>
      <c r="F209" s="55"/>
      <c r="G209" s="55"/>
      <c r="H209" s="55"/>
      <c r="I209" s="55"/>
      <c r="J209" s="55"/>
      <c r="K209" s="25"/>
      <c r="L209" s="25"/>
      <c r="M209" s="25"/>
      <c r="N209" s="25"/>
    </row>
    <row r="210" spans="1:14" ht="14.25">
      <c r="A210" s="55"/>
      <c r="B210" s="25"/>
      <c r="C210" s="25"/>
      <c r="D210" s="55"/>
      <c r="E210" s="55"/>
      <c r="F210" s="55"/>
      <c r="G210" s="55"/>
      <c r="H210" s="55"/>
      <c r="I210" s="55"/>
      <c r="J210" s="55"/>
      <c r="K210" s="25"/>
      <c r="L210" s="25"/>
      <c r="M210" s="25"/>
      <c r="N210" s="25"/>
    </row>
    <row r="211" spans="1:14" ht="14.25">
      <c r="A211" s="55"/>
      <c r="B211" s="25"/>
      <c r="C211" s="25"/>
      <c r="D211" s="55"/>
      <c r="E211" s="55"/>
      <c r="F211" s="55"/>
      <c r="G211" s="55"/>
      <c r="H211" s="55"/>
      <c r="I211" s="55"/>
      <c r="J211" s="55"/>
      <c r="K211" s="25"/>
      <c r="L211" s="25"/>
      <c r="M211" s="25"/>
      <c r="N211" s="25"/>
    </row>
    <row r="212" spans="1:14" ht="14.25">
      <c r="A212" s="55"/>
      <c r="B212" s="25"/>
      <c r="C212" s="25"/>
      <c r="D212" s="55"/>
      <c r="E212" s="55"/>
      <c r="F212" s="55"/>
      <c r="G212" s="55"/>
      <c r="H212" s="55"/>
      <c r="I212" s="55"/>
      <c r="J212" s="55"/>
      <c r="K212" s="25"/>
      <c r="L212" s="25"/>
      <c r="M212" s="25"/>
      <c r="N212" s="25"/>
    </row>
    <row r="213" spans="1:14" ht="14.25">
      <c r="A213" s="55"/>
      <c r="B213" s="25"/>
      <c r="C213" s="25"/>
      <c r="D213" s="55"/>
      <c r="E213" s="55"/>
      <c r="F213" s="55"/>
      <c r="G213" s="55"/>
      <c r="H213" s="55"/>
      <c r="I213" s="55"/>
      <c r="J213" s="55"/>
      <c r="K213" s="25"/>
      <c r="L213" s="25"/>
      <c r="M213" s="25"/>
      <c r="N213" s="25"/>
    </row>
    <row r="214" spans="1:14" ht="14.25">
      <c r="A214" s="55"/>
      <c r="B214" s="25"/>
      <c r="C214" s="25"/>
      <c r="D214" s="55"/>
      <c r="E214" s="55"/>
      <c r="F214" s="55"/>
      <c r="G214" s="55"/>
      <c r="H214" s="55"/>
      <c r="I214" s="55"/>
      <c r="J214" s="55"/>
      <c r="K214" s="25"/>
      <c r="L214" s="25"/>
      <c r="M214" s="25"/>
      <c r="N214" s="25"/>
    </row>
    <row r="215" spans="1:14" ht="14.25">
      <c r="A215" s="55"/>
      <c r="B215" s="25"/>
      <c r="C215" s="25"/>
      <c r="D215" s="55"/>
      <c r="E215" s="55"/>
      <c r="F215" s="55"/>
      <c r="G215" s="55"/>
      <c r="H215" s="55"/>
      <c r="I215" s="55"/>
      <c r="J215" s="55"/>
      <c r="K215" s="25"/>
      <c r="L215" s="25"/>
      <c r="M215" s="25"/>
      <c r="N215" s="25"/>
    </row>
    <row r="216" spans="1:14" ht="14.25">
      <c r="A216" s="55"/>
      <c r="B216" s="25"/>
      <c r="C216" s="25"/>
      <c r="D216" s="55"/>
      <c r="E216" s="55"/>
      <c r="F216" s="55"/>
      <c r="G216" s="55"/>
      <c r="H216" s="55"/>
      <c r="I216" s="55"/>
      <c r="J216" s="55"/>
      <c r="K216" s="25"/>
      <c r="L216" s="25"/>
      <c r="M216" s="25"/>
      <c r="N216" s="25"/>
    </row>
    <row r="217" spans="1:14" ht="14.25">
      <c r="A217" s="55"/>
      <c r="B217" s="25"/>
      <c r="C217" s="25"/>
      <c r="D217" s="55"/>
      <c r="E217" s="55"/>
      <c r="F217" s="55"/>
      <c r="G217" s="55"/>
      <c r="H217" s="55"/>
      <c r="I217" s="55"/>
      <c r="J217" s="55"/>
      <c r="K217" s="25"/>
      <c r="L217" s="25"/>
      <c r="M217" s="25"/>
      <c r="N217" s="25"/>
    </row>
    <row r="218" spans="1:14" ht="14.25">
      <c r="A218" s="55"/>
      <c r="B218" s="25"/>
      <c r="C218" s="25"/>
      <c r="D218" s="55"/>
      <c r="E218" s="55"/>
      <c r="F218" s="55"/>
      <c r="G218" s="55"/>
      <c r="H218" s="55"/>
      <c r="I218" s="55"/>
      <c r="J218" s="55"/>
      <c r="K218" s="25"/>
      <c r="L218" s="25"/>
      <c r="M218" s="25"/>
      <c r="N218" s="25"/>
    </row>
    <row r="219" spans="1:14" ht="14.25">
      <c r="A219" s="55"/>
      <c r="B219" s="25"/>
      <c r="C219" s="25"/>
      <c r="D219" s="55"/>
      <c r="E219" s="55"/>
      <c r="F219" s="55"/>
      <c r="G219" s="55"/>
      <c r="H219" s="55"/>
      <c r="I219" s="55"/>
      <c r="J219" s="55"/>
      <c r="K219" s="25"/>
      <c r="L219" s="25"/>
      <c r="M219" s="25"/>
      <c r="N219" s="25"/>
    </row>
    <row r="220" spans="1:14" ht="14.25">
      <c r="A220" s="55"/>
      <c r="B220" s="25"/>
      <c r="C220" s="25"/>
      <c r="D220" s="55"/>
      <c r="E220" s="55"/>
      <c r="F220" s="55"/>
      <c r="G220" s="55"/>
      <c r="H220" s="55"/>
      <c r="I220" s="55"/>
      <c r="J220" s="55"/>
      <c r="K220" s="25"/>
      <c r="L220" s="25"/>
      <c r="M220" s="25"/>
      <c r="N220" s="25"/>
    </row>
    <row r="221" spans="1:14" ht="14.25">
      <c r="A221" s="55"/>
      <c r="B221" s="25"/>
      <c r="C221" s="25"/>
      <c r="D221" s="55"/>
      <c r="E221" s="55"/>
      <c r="F221" s="55"/>
      <c r="G221" s="55"/>
      <c r="H221" s="55"/>
      <c r="I221" s="55"/>
      <c r="J221" s="55"/>
      <c r="K221" s="25"/>
      <c r="L221" s="25"/>
      <c r="M221" s="25"/>
      <c r="N221" s="25"/>
    </row>
    <row r="222" spans="1:14" ht="14.25">
      <c r="A222" s="55"/>
      <c r="B222" s="25"/>
      <c r="C222" s="25"/>
      <c r="D222" s="55"/>
      <c r="E222" s="55"/>
      <c r="F222" s="55"/>
      <c r="G222" s="55"/>
      <c r="H222" s="55"/>
      <c r="I222" s="55"/>
      <c r="J222" s="55"/>
      <c r="K222" s="25"/>
      <c r="L222" s="25"/>
      <c r="M222" s="25"/>
      <c r="N222" s="25"/>
    </row>
    <row r="223" spans="1:14" ht="14.25">
      <c r="A223" s="55"/>
      <c r="B223" s="25"/>
      <c r="C223" s="25"/>
      <c r="D223" s="55"/>
      <c r="E223" s="55"/>
      <c r="F223" s="55"/>
      <c r="G223" s="55"/>
      <c r="H223" s="55"/>
      <c r="I223" s="55"/>
      <c r="J223" s="55"/>
      <c r="K223" s="25"/>
      <c r="L223" s="25"/>
      <c r="M223" s="25"/>
      <c r="N223" s="25"/>
    </row>
    <row r="224" spans="1:14" ht="14.25">
      <c r="A224" s="55"/>
      <c r="B224" s="25"/>
      <c r="C224" s="25"/>
      <c r="D224" s="55"/>
      <c r="E224" s="55"/>
      <c r="F224" s="55"/>
      <c r="G224" s="55"/>
      <c r="H224" s="55"/>
      <c r="I224" s="55"/>
      <c r="J224" s="55"/>
      <c r="K224" s="25"/>
      <c r="L224" s="25"/>
      <c r="M224" s="25"/>
      <c r="N224" s="25"/>
    </row>
    <row r="225" spans="1:14" ht="14.25">
      <c r="A225" s="55"/>
      <c r="B225" s="25"/>
      <c r="C225" s="25"/>
      <c r="D225" s="55"/>
      <c r="E225" s="55"/>
      <c r="F225" s="55"/>
      <c r="G225" s="55"/>
      <c r="H225" s="55"/>
      <c r="I225" s="55"/>
      <c r="J225" s="55"/>
      <c r="K225" s="25"/>
      <c r="L225" s="25"/>
      <c r="M225" s="25"/>
      <c r="N225" s="25"/>
    </row>
    <row r="226" spans="1:14" ht="14.25">
      <c r="A226" s="55"/>
      <c r="B226" s="25"/>
      <c r="C226" s="25"/>
      <c r="D226" s="55"/>
      <c r="E226" s="55"/>
      <c r="F226" s="55"/>
      <c r="G226" s="55"/>
      <c r="H226" s="55"/>
      <c r="I226" s="55"/>
      <c r="J226" s="55"/>
      <c r="K226" s="25"/>
      <c r="L226" s="25"/>
      <c r="M226" s="25"/>
      <c r="N226" s="25"/>
    </row>
    <row r="227" spans="1:14" ht="14.25">
      <c r="A227" s="55"/>
      <c r="B227" s="25"/>
      <c r="C227" s="25"/>
      <c r="D227" s="55"/>
      <c r="E227" s="55"/>
      <c r="F227" s="55"/>
      <c r="G227" s="55"/>
      <c r="H227" s="55"/>
      <c r="I227" s="55"/>
      <c r="J227" s="55"/>
      <c r="K227" s="25"/>
      <c r="L227" s="25"/>
      <c r="M227" s="25"/>
      <c r="N227" s="25"/>
    </row>
    <row r="228" spans="1:14" ht="14.25">
      <c r="A228" s="55"/>
      <c r="B228" s="25"/>
      <c r="C228" s="25"/>
      <c r="D228" s="55"/>
      <c r="E228" s="55"/>
      <c r="F228" s="55"/>
      <c r="G228" s="55"/>
      <c r="H228" s="55"/>
      <c r="I228" s="55"/>
      <c r="J228" s="55"/>
      <c r="K228" s="25"/>
      <c r="L228" s="25"/>
      <c r="M228" s="25"/>
      <c r="N228" s="25"/>
    </row>
    <row r="229" spans="1:14" ht="14.25">
      <c r="A229" s="55"/>
      <c r="B229" s="25"/>
      <c r="C229" s="25"/>
      <c r="D229" s="55"/>
      <c r="E229" s="55"/>
      <c r="F229" s="55"/>
      <c r="G229" s="55"/>
      <c r="H229" s="55"/>
      <c r="I229" s="55"/>
      <c r="J229" s="55"/>
      <c r="K229" s="25"/>
      <c r="L229" s="25"/>
      <c r="M229" s="25"/>
      <c r="N229" s="25"/>
    </row>
    <row r="230" spans="1:14" ht="14.25">
      <c r="A230" s="55"/>
      <c r="B230" s="25"/>
      <c r="C230" s="25"/>
      <c r="D230" s="55"/>
      <c r="E230" s="55"/>
      <c r="F230" s="55"/>
      <c r="G230" s="55"/>
      <c r="H230" s="55"/>
      <c r="I230" s="55"/>
      <c r="J230" s="55"/>
      <c r="K230" s="25"/>
      <c r="L230" s="25"/>
      <c r="M230" s="25"/>
      <c r="N230" s="25"/>
    </row>
    <row r="231" spans="1:14" ht="14.25">
      <c r="A231" s="55"/>
      <c r="B231" s="25"/>
      <c r="C231" s="25"/>
      <c r="D231" s="55"/>
      <c r="E231" s="55"/>
      <c r="F231" s="55"/>
      <c r="G231" s="55"/>
      <c r="H231" s="55"/>
      <c r="I231" s="55"/>
      <c r="J231" s="55"/>
      <c r="K231" s="25"/>
      <c r="L231" s="25"/>
      <c r="M231" s="25"/>
      <c r="N231" s="25"/>
    </row>
    <row r="232" spans="1:14" ht="14.25">
      <c r="A232" s="55"/>
      <c r="B232" s="25"/>
      <c r="C232" s="25"/>
      <c r="D232" s="55"/>
      <c r="E232" s="55"/>
      <c r="F232" s="55"/>
      <c r="G232" s="55"/>
      <c r="H232" s="55"/>
      <c r="I232" s="55"/>
      <c r="J232" s="55"/>
      <c r="K232" s="25"/>
      <c r="L232" s="25"/>
      <c r="M232" s="25"/>
      <c r="N232" s="25"/>
    </row>
    <row r="233" spans="1:14" ht="14.25">
      <c r="A233" s="55"/>
      <c r="B233" s="25"/>
      <c r="C233" s="25"/>
      <c r="D233" s="55"/>
      <c r="E233" s="55"/>
      <c r="F233" s="55"/>
      <c r="G233" s="55"/>
      <c r="H233" s="55"/>
      <c r="I233" s="55"/>
      <c r="J233" s="55"/>
      <c r="K233" s="25"/>
      <c r="L233" s="25"/>
      <c r="M233" s="25"/>
      <c r="N233" s="25"/>
    </row>
    <row r="234" spans="1:14" ht="14.25">
      <c r="A234" s="55"/>
      <c r="B234" s="25"/>
      <c r="C234" s="25"/>
      <c r="D234" s="55"/>
      <c r="E234" s="55"/>
      <c r="F234" s="55"/>
      <c r="G234" s="55"/>
      <c r="H234" s="55"/>
      <c r="I234" s="55"/>
      <c r="J234" s="55"/>
      <c r="K234" s="25"/>
      <c r="L234" s="25"/>
      <c r="M234" s="25"/>
      <c r="N234" s="25"/>
    </row>
    <row r="235" spans="1:14" ht="14.25">
      <c r="A235" s="55"/>
      <c r="B235" s="25"/>
      <c r="C235" s="25"/>
      <c r="D235" s="55"/>
      <c r="E235" s="55"/>
      <c r="F235" s="55"/>
      <c r="G235" s="55"/>
      <c r="H235" s="55"/>
      <c r="I235" s="55"/>
      <c r="J235" s="55"/>
      <c r="K235" s="25"/>
      <c r="L235" s="25"/>
      <c r="M235" s="25"/>
      <c r="N235" s="25"/>
    </row>
    <row r="236" spans="1:14" ht="14.25">
      <c r="A236" s="55"/>
      <c r="B236" s="25"/>
      <c r="C236" s="25"/>
      <c r="D236" s="55"/>
      <c r="E236" s="55"/>
      <c r="F236" s="55"/>
      <c r="G236" s="55"/>
      <c r="H236" s="55"/>
      <c r="I236" s="55"/>
      <c r="J236" s="55"/>
      <c r="K236" s="25"/>
      <c r="L236" s="25"/>
      <c r="M236" s="25"/>
      <c r="N236" s="25"/>
    </row>
    <row r="237" spans="1:14" ht="14.25">
      <c r="A237" s="55"/>
      <c r="B237" s="25"/>
      <c r="C237" s="25"/>
      <c r="D237" s="55"/>
      <c r="E237" s="55"/>
      <c r="F237" s="55"/>
      <c r="G237" s="55"/>
      <c r="H237" s="55"/>
      <c r="I237" s="55"/>
      <c r="J237" s="55"/>
      <c r="K237" s="25"/>
      <c r="L237" s="25"/>
      <c r="M237" s="25"/>
      <c r="N237" s="25"/>
    </row>
    <row r="238" spans="1:14" ht="14.25">
      <c r="A238" s="55"/>
      <c r="B238" s="25"/>
      <c r="C238" s="25"/>
      <c r="D238" s="55"/>
      <c r="E238" s="55"/>
      <c r="F238" s="55"/>
      <c r="G238" s="55"/>
      <c r="H238" s="55"/>
      <c r="I238" s="55"/>
      <c r="J238" s="55"/>
      <c r="K238" s="25"/>
      <c r="L238" s="25"/>
      <c r="M238" s="25"/>
      <c r="N238" s="25"/>
    </row>
    <row r="239" spans="1:14" ht="14.25">
      <c r="A239" s="55"/>
      <c r="B239" s="25"/>
      <c r="C239" s="25"/>
      <c r="D239" s="55"/>
      <c r="E239" s="55"/>
      <c r="F239" s="55"/>
      <c r="G239" s="55"/>
      <c r="H239" s="55"/>
      <c r="I239" s="55"/>
      <c r="J239" s="55"/>
      <c r="K239" s="25"/>
      <c r="L239" s="25"/>
      <c r="M239" s="25"/>
      <c r="N239" s="25"/>
    </row>
    <row r="240" spans="1:14" ht="14.25">
      <c r="A240" s="55"/>
      <c r="B240" s="25"/>
      <c r="C240" s="25"/>
      <c r="D240" s="55"/>
      <c r="E240" s="55"/>
      <c r="F240" s="55"/>
      <c r="G240" s="55"/>
      <c r="H240" s="55"/>
      <c r="I240" s="55"/>
      <c r="J240" s="55"/>
      <c r="K240" s="25"/>
      <c r="L240" s="25"/>
      <c r="M240" s="25"/>
      <c r="N240" s="25"/>
    </row>
    <row r="241" spans="1:14" ht="14.25">
      <c r="A241" s="55"/>
      <c r="B241" s="25"/>
      <c r="C241" s="25"/>
      <c r="D241" s="55"/>
      <c r="E241" s="55"/>
      <c r="F241" s="55"/>
      <c r="G241" s="55"/>
      <c r="H241" s="55"/>
      <c r="I241" s="55"/>
      <c r="J241" s="55"/>
      <c r="K241" s="25"/>
      <c r="L241" s="25"/>
      <c r="M241" s="25"/>
      <c r="N241" s="25"/>
    </row>
    <row r="242" spans="1:14" ht="14.25">
      <c r="A242" s="55"/>
      <c r="B242" s="25"/>
      <c r="C242" s="25"/>
      <c r="D242" s="55"/>
      <c r="E242" s="55"/>
      <c r="F242" s="55"/>
      <c r="G242" s="55"/>
      <c r="H242" s="55"/>
      <c r="I242" s="55"/>
      <c r="J242" s="55"/>
      <c r="K242" s="25"/>
      <c r="L242" s="25"/>
      <c r="M242" s="25"/>
      <c r="N242" s="25"/>
    </row>
    <row r="243" spans="1:14" ht="14.25">
      <c r="A243" s="55"/>
      <c r="B243" s="25"/>
      <c r="C243" s="25"/>
      <c r="D243" s="55"/>
      <c r="E243" s="55"/>
      <c r="F243" s="55"/>
      <c r="G243" s="55"/>
      <c r="H243" s="55"/>
      <c r="I243" s="55"/>
      <c r="J243" s="55"/>
      <c r="K243" s="25"/>
      <c r="L243" s="25"/>
      <c r="M243" s="25"/>
      <c r="N243" s="25"/>
    </row>
    <row r="244" spans="1:14" ht="14.25">
      <c r="A244" s="55"/>
      <c r="B244" s="25"/>
      <c r="C244" s="25"/>
      <c r="D244" s="55"/>
      <c r="E244" s="55"/>
      <c r="F244" s="55"/>
      <c r="G244" s="55"/>
      <c r="H244" s="55"/>
      <c r="I244" s="55"/>
      <c r="J244" s="55"/>
      <c r="K244" s="25"/>
      <c r="L244" s="25"/>
      <c r="M244" s="25"/>
      <c r="N244" s="25"/>
    </row>
    <row r="245" spans="1:14" ht="14.25">
      <c r="A245" s="55"/>
      <c r="B245" s="25"/>
      <c r="C245" s="25"/>
      <c r="D245" s="55"/>
      <c r="E245" s="55"/>
      <c r="F245" s="55"/>
      <c r="G245" s="55"/>
      <c r="H245" s="55"/>
      <c r="I245" s="55"/>
      <c r="J245" s="55"/>
      <c r="K245" s="25"/>
      <c r="L245" s="25"/>
      <c r="M245" s="25"/>
      <c r="N245" s="25"/>
    </row>
    <row r="246" spans="1:14" ht="14.25">
      <c r="A246" s="55"/>
      <c r="B246" s="25"/>
      <c r="C246" s="25"/>
      <c r="D246" s="55"/>
      <c r="E246" s="55"/>
      <c r="F246" s="55"/>
      <c r="G246" s="55"/>
      <c r="H246" s="55"/>
      <c r="I246" s="55"/>
      <c r="J246" s="55"/>
      <c r="K246" s="25"/>
      <c r="L246" s="25"/>
      <c r="M246" s="25"/>
      <c r="N246" s="25"/>
    </row>
    <row r="247" spans="1:14" ht="14.25">
      <c r="A247" s="55"/>
      <c r="B247" s="25"/>
      <c r="C247" s="25"/>
      <c r="D247" s="55"/>
      <c r="E247" s="55"/>
      <c r="F247" s="55"/>
      <c r="G247" s="55"/>
      <c r="H247" s="55"/>
      <c r="I247" s="55"/>
      <c r="J247" s="55"/>
      <c r="K247" s="25"/>
      <c r="L247" s="25"/>
      <c r="M247" s="25"/>
      <c r="N247" s="25"/>
    </row>
    <row r="248" spans="1:14" ht="14.25">
      <c r="A248" s="55"/>
      <c r="B248" s="25"/>
      <c r="C248" s="25"/>
      <c r="D248" s="55"/>
      <c r="E248" s="55"/>
      <c r="F248" s="55"/>
      <c r="G248" s="55"/>
      <c r="H248" s="55"/>
      <c r="I248" s="55"/>
      <c r="J248" s="55"/>
      <c r="K248" s="25"/>
      <c r="L248" s="25"/>
      <c r="M248" s="25"/>
      <c r="N248" s="25"/>
    </row>
    <row r="249" spans="1:14" ht="14.25">
      <c r="A249" s="55"/>
      <c r="B249" s="25"/>
      <c r="C249" s="25"/>
      <c r="D249" s="55"/>
      <c r="E249" s="55"/>
      <c r="F249" s="55"/>
      <c r="G249" s="55"/>
      <c r="H249" s="55"/>
      <c r="I249" s="55"/>
      <c r="J249" s="55"/>
      <c r="K249" s="25"/>
      <c r="L249" s="25"/>
      <c r="M249" s="25"/>
      <c r="N249" s="25"/>
    </row>
    <row r="250" spans="1:14" ht="14.25">
      <c r="A250" s="55"/>
      <c r="B250" s="25"/>
      <c r="C250" s="25"/>
      <c r="D250" s="55"/>
      <c r="E250" s="55"/>
      <c r="F250" s="55"/>
      <c r="G250" s="55"/>
      <c r="H250" s="55"/>
      <c r="I250" s="55"/>
      <c r="J250" s="55"/>
      <c r="K250" s="25"/>
      <c r="L250" s="25"/>
      <c r="M250" s="25"/>
      <c r="N250" s="25"/>
    </row>
    <row r="251" spans="1:14" ht="14.25">
      <c r="A251" s="55"/>
      <c r="B251" s="25"/>
      <c r="C251" s="25"/>
      <c r="D251" s="55"/>
      <c r="E251" s="55"/>
      <c r="F251" s="55"/>
      <c r="G251" s="55"/>
      <c r="H251" s="55"/>
      <c r="I251" s="55"/>
      <c r="J251" s="55"/>
      <c r="K251" s="25"/>
      <c r="L251" s="25"/>
      <c r="M251" s="25"/>
      <c r="N251" s="25"/>
    </row>
    <row r="252" spans="1:14" ht="14.25">
      <c r="A252" s="55"/>
      <c r="B252" s="25"/>
      <c r="C252" s="25"/>
      <c r="D252" s="55"/>
      <c r="E252" s="55"/>
      <c r="F252" s="55"/>
      <c r="G252" s="55"/>
      <c r="H252" s="55"/>
      <c r="I252" s="55"/>
      <c r="J252" s="55"/>
      <c r="K252" s="25"/>
      <c r="L252" s="25"/>
      <c r="M252" s="25"/>
      <c r="N252" s="25"/>
    </row>
    <row r="253" spans="1:14" ht="14.25">
      <c r="A253" s="55"/>
      <c r="B253" s="25"/>
      <c r="C253" s="25"/>
      <c r="D253" s="55"/>
      <c r="E253" s="55"/>
      <c r="F253" s="55"/>
      <c r="G253" s="55"/>
      <c r="H253" s="55"/>
      <c r="I253" s="55"/>
      <c r="J253" s="55"/>
      <c r="K253" s="25"/>
      <c r="L253" s="25"/>
      <c r="M253" s="25"/>
      <c r="N253" s="25"/>
    </row>
    <row r="254" spans="1:14" ht="14.25">
      <c r="A254" s="55"/>
      <c r="B254" s="25"/>
      <c r="C254" s="25"/>
      <c r="D254" s="55"/>
      <c r="E254" s="55"/>
      <c r="F254" s="55"/>
      <c r="G254" s="55"/>
      <c r="H254" s="55"/>
      <c r="I254" s="55"/>
      <c r="J254" s="55"/>
      <c r="K254" s="25"/>
      <c r="L254" s="25"/>
      <c r="M254" s="25"/>
      <c r="N254" s="25"/>
    </row>
    <row r="255" spans="1:14" ht="14.25">
      <c r="A255" s="55"/>
      <c r="B255" s="25"/>
      <c r="C255" s="25"/>
      <c r="D255" s="55"/>
      <c r="E255" s="55"/>
      <c r="F255" s="55"/>
      <c r="G255" s="55"/>
      <c r="H255" s="55"/>
      <c r="I255" s="55"/>
      <c r="J255" s="55"/>
      <c r="K255" s="25"/>
      <c r="L255" s="25"/>
      <c r="M255" s="25"/>
      <c r="N255" s="25"/>
    </row>
    <row r="256" spans="1:14" ht="14.25">
      <c r="A256" s="55"/>
      <c r="B256" s="25"/>
      <c r="C256" s="25"/>
      <c r="D256" s="55"/>
      <c r="E256" s="55"/>
      <c r="F256" s="55"/>
      <c r="G256" s="55"/>
      <c r="H256" s="55"/>
      <c r="I256" s="55"/>
      <c r="J256" s="55"/>
      <c r="K256" s="25"/>
      <c r="L256" s="25"/>
      <c r="M256" s="25"/>
      <c r="N256" s="25"/>
    </row>
    <row r="257" spans="1:14" ht="14.25">
      <c r="A257" s="55"/>
      <c r="B257" s="25"/>
      <c r="C257" s="25"/>
      <c r="D257" s="55"/>
      <c r="E257" s="55"/>
      <c r="F257" s="55"/>
      <c r="G257" s="55"/>
      <c r="H257" s="55"/>
      <c r="I257" s="55"/>
      <c r="J257" s="55"/>
      <c r="K257" s="25"/>
      <c r="L257" s="25"/>
      <c r="M257" s="25"/>
      <c r="N257" s="25"/>
    </row>
    <row r="258" spans="1:14" ht="14.25">
      <c r="A258" s="55"/>
      <c r="B258" s="25"/>
      <c r="C258" s="25"/>
      <c r="D258" s="55"/>
      <c r="E258" s="55"/>
      <c r="F258" s="55"/>
      <c r="G258" s="55"/>
      <c r="H258" s="55"/>
      <c r="I258" s="55"/>
      <c r="J258" s="55"/>
      <c r="K258" s="25"/>
      <c r="L258" s="25"/>
      <c r="M258" s="25"/>
      <c r="N258" s="25"/>
    </row>
    <row r="259" spans="1:14" ht="14.25">
      <c r="A259" s="55"/>
      <c r="B259" s="25"/>
      <c r="C259" s="25"/>
      <c r="D259" s="55"/>
      <c r="E259" s="55"/>
      <c r="F259" s="55"/>
      <c r="G259" s="55"/>
      <c r="H259" s="55"/>
      <c r="I259" s="55"/>
      <c r="J259" s="55"/>
      <c r="K259" s="25"/>
      <c r="L259" s="25"/>
      <c r="M259" s="25"/>
      <c r="N259" s="25"/>
    </row>
    <row r="260" spans="1:14" ht="14.25">
      <c r="A260" s="55"/>
      <c r="B260" s="25"/>
      <c r="C260" s="25"/>
      <c r="D260" s="55"/>
      <c r="E260" s="55"/>
      <c r="F260" s="55"/>
      <c r="G260" s="55"/>
      <c r="H260" s="55"/>
      <c r="I260" s="55"/>
      <c r="J260" s="55"/>
      <c r="K260" s="25"/>
      <c r="L260" s="25"/>
      <c r="M260" s="25"/>
      <c r="N260" s="25"/>
    </row>
    <row r="261" spans="1:14" ht="14.25">
      <c r="A261" s="55"/>
      <c r="B261" s="25"/>
      <c r="C261" s="25"/>
      <c r="D261" s="55"/>
      <c r="E261" s="55"/>
      <c r="F261" s="55"/>
      <c r="G261" s="55"/>
      <c r="H261" s="55"/>
      <c r="I261" s="55"/>
      <c r="J261" s="55"/>
      <c r="K261" s="25"/>
      <c r="L261" s="25"/>
      <c r="M261" s="25"/>
      <c r="N261" s="25"/>
    </row>
    <row r="262" spans="1:14" ht="14.25">
      <c r="A262" s="55"/>
      <c r="B262" s="25"/>
      <c r="C262" s="25"/>
      <c r="D262" s="55"/>
      <c r="E262" s="55"/>
      <c r="F262" s="55"/>
      <c r="G262" s="55"/>
      <c r="H262" s="55"/>
      <c r="I262" s="55"/>
      <c r="J262" s="55"/>
      <c r="K262" s="25"/>
      <c r="L262" s="25"/>
      <c r="M262" s="25"/>
      <c r="N262" s="25"/>
    </row>
    <row r="263" spans="1:14" ht="14.25">
      <c r="A263" s="55"/>
      <c r="B263" s="25"/>
      <c r="C263" s="25"/>
      <c r="D263" s="55"/>
      <c r="E263" s="55"/>
      <c r="F263" s="55"/>
      <c r="G263" s="55"/>
      <c r="H263" s="55"/>
      <c r="I263" s="55"/>
      <c r="J263" s="55"/>
      <c r="K263" s="25"/>
      <c r="L263" s="25"/>
      <c r="M263" s="25"/>
      <c r="N263" s="25"/>
    </row>
    <row r="264" spans="1:14" ht="14.25">
      <c r="A264" s="55"/>
      <c r="B264" s="25"/>
      <c r="C264" s="25"/>
      <c r="D264" s="55"/>
      <c r="E264" s="55"/>
      <c r="F264" s="55"/>
      <c r="G264" s="55"/>
      <c r="H264" s="55"/>
      <c r="I264" s="55"/>
      <c r="J264" s="55"/>
      <c r="K264" s="25"/>
      <c r="L264" s="25"/>
      <c r="M264" s="25"/>
      <c r="N264" s="25"/>
    </row>
    <row r="265" spans="1:14" ht="14.25">
      <c r="A265" s="55"/>
      <c r="B265" s="25"/>
      <c r="C265" s="25"/>
      <c r="D265" s="55"/>
      <c r="E265" s="55"/>
      <c r="F265" s="55"/>
      <c r="G265" s="55"/>
      <c r="H265" s="55"/>
      <c r="I265" s="55"/>
      <c r="J265" s="55"/>
      <c r="K265" s="25"/>
      <c r="L265" s="25"/>
      <c r="M265" s="25"/>
      <c r="N265" s="25"/>
    </row>
    <row r="266" spans="1:14" ht="14.25">
      <c r="A266" s="55"/>
      <c r="B266" s="25"/>
      <c r="C266" s="25"/>
      <c r="D266" s="55"/>
      <c r="E266" s="55"/>
      <c r="F266" s="55"/>
      <c r="G266" s="55"/>
      <c r="H266" s="55"/>
      <c r="I266" s="55"/>
      <c r="J266" s="55"/>
      <c r="K266" s="25"/>
      <c r="L266" s="25"/>
      <c r="M266" s="25"/>
      <c r="N266" s="25"/>
    </row>
    <row r="267" spans="1:14" ht="14.25">
      <c r="A267" s="55"/>
      <c r="B267" s="25"/>
      <c r="C267" s="25"/>
      <c r="D267" s="55"/>
      <c r="E267" s="55"/>
      <c r="F267" s="55"/>
      <c r="G267" s="55"/>
      <c r="H267" s="55"/>
      <c r="I267" s="55"/>
      <c r="J267" s="55"/>
      <c r="K267" s="25"/>
      <c r="L267" s="25"/>
      <c r="M267" s="25"/>
      <c r="N267" s="25"/>
    </row>
    <row r="268" spans="1:14" ht="14.25">
      <c r="A268" s="55"/>
      <c r="B268" s="25"/>
      <c r="C268" s="25"/>
      <c r="D268" s="55"/>
      <c r="E268" s="55"/>
      <c r="F268" s="55"/>
      <c r="G268" s="55"/>
      <c r="H268" s="55"/>
      <c r="I268" s="55"/>
      <c r="J268" s="55"/>
      <c r="K268" s="25"/>
      <c r="L268" s="25"/>
      <c r="M268" s="25"/>
      <c r="N268" s="25"/>
    </row>
    <row r="269" spans="1:14" ht="14.25">
      <c r="A269" s="55"/>
      <c r="B269" s="25"/>
      <c r="C269" s="25"/>
      <c r="D269" s="55"/>
      <c r="E269" s="55"/>
      <c r="F269" s="55"/>
      <c r="G269" s="55"/>
      <c r="H269" s="55"/>
      <c r="I269" s="55"/>
      <c r="J269" s="55"/>
      <c r="K269" s="25"/>
      <c r="L269" s="25"/>
      <c r="M269" s="25"/>
      <c r="N269" s="25"/>
    </row>
    <row r="270" spans="1:14" ht="14.25">
      <c r="A270" s="55"/>
      <c r="B270" s="25"/>
      <c r="C270" s="25"/>
      <c r="D270" s="55"/>
      <c r="E270" s="55"/>
      <c r="F270" s="55"/>
      <c r="G270" s="55"/>
      <c r="H270" s="55"/>
      <c r="I270" s="55"/>
      <c r="J270" s="55"/>
      <c r="K270" s="25"/>
      <c r="L270" s="25"/>
      <c r="M270" s="25"/>
      <c r="N270" s="25"/>
    </row>
    <row r="271" spans="1:14" ht="14.25">
      <c r="A271" s="55"/>
      <c r="B271" s="25"/>
      <c r="C271" s="25"/>
      <c r="D271" s="55"/>
      <c r="E271" s="55"/>
      <c r="F271" s="55"/>
      <c r="G271" s="55"/>
      <c r="H271" s="55"/>
      <c r="I271" s="55"/>
      <c r="J271" s="55"/>
      <c r="K271" s="25"/>
      <c r="L271" s="25"/>
      <c r="M271" s="25"/>
      <c r="N271" s="25"/>
    </row>
    <row r="272" spans="1:14" ht="14.25">
      <c r="A272" s="55"/>
      <c r="B272" s="25"/>
      <c r="C272" s="25"/>
      <c r="D272" s="55"/>
      <c r="E272" s="55"/>
      <c r="F272" s="55"/>
      <c r="G272" s="55"/>
      <c r="H272" s="55"/>
      <c r="I272" s="55"/>
      <c r="J272" s="55"/>
      <c r="K272" s="25"/>
      <c r="L272" s="25"/>
      <c r="M272" s="25"/>
      <c r="N272" s="25"/>
    </row>
    <row r="273" spans="1:14" ht="14.25">
      <c r="A273" s="55"/>
      <c r="B273" s="25"/>
      <c r="C273" s="25"/>
      <c r="D273" s="55"/>
      <c r="E273" s="55"/>
      <c r="F273" s="55"/>
      <c r="G273" s="55"/>
      <c r="H273" s="55"/>
      <c r="I273" s="55"/>
      <c r="J273" s="55"/>
      <c r="K273" s="25"/>
      <c r="L273" s="25"/>
      <c r="M273" s="25"/>
      <c r="N273" s="25"/>
    </row>
    <row r="274" spans="1:14" ht="14.25">
      <c r="A274" s="55"/>
      <c r="B274" s="25"/>
      <c r="C274" s="25"/>
      <c r="D274" s="55"/>
      <c r="E274" s="55"/>
      <c r="F274" s="55"/>
      <c r="G274" s="55"/>
      <c r="H274" s="55"/>
      <c r="I274" s="55"/>
      <c r="J274" s="55"/>
      <c r="K274" s="25"/>
      <c r="L274" s="25"/>
      <c r="M274" s="25"/>
      <c r="N274" s="25"/>
    </row>
    <row r="275" spans="1:14" ht="14.25">
      <c r="A275" s="55"/>
      <c r="B275" s="25"/>
      <c r="C275" s="25"/>
      <c r="D275" s="55"/>
      <c r="E275" s="55"/>
      <c r="F275" s="55"/>
      <c r="G275" s="55"/>
      <c r="H275" s="55"/>
      <c r="I275" s="55"/>
      <c r="J275" s="55"/>
      <c r="K275" s="25"/>
      <c r="L275" s="25"/>
      <c r="M275" s="25"/>
      <c r="N275" s="25"/>
    </row>
    <row r="276" spans="1:14" ht="14.25">
      <c r="A276" s="55"/>
      <c r="B276" s="25"/>
      <c r="C276" s="25"/>
      <c r="D276" s="55"/>
      <c r="E276" s="55"/>
      <c r="F276" s="55"/>
      <c r="G276" s="55"/>
      <c r="H276" s="55"/>
      <c r="I276" s="55"/>
      <c r="J276" s="55"/>
      <c r="K276" s="25"/>
      <c r="L276" s="25"/>
      <c r="M276" s="25"/>
      <c r="N276" s="25"/>
    </row>
    <row r="277" spans="1:14" ht="14.25">
      <c r="A277" s="55"/>
      <c r="B277" s="25"/>
      <c r="C277" s="25"/>
      <c r="D277" s="55"/>
      <c r="E277" s="55"/>
      <c r="F277" s="55"/>
      <c r="G277" s="55"/>
      <c r="H277" s="55"/>
      <c r="I277" s="55"/>
      <c r="J277" s="55"/>
      <c r="K277" s="25"/>
      <c r="L277" s="25"/>
      <c r="M277" s="25"/>
      <c r="N277" s="25"/>
    </row>
    <row r="278" spans="1:14" ht="14.25">
      <c r="A278" s="55"/>
      <c r="B278" s="25"/>
      <c r="C278" s="25"/>
      <c r="D278" s="55"/>
      <c r="E278" s="55"/>
      <c r="F278" s="55"/>
      <c r="G278" s="55"/>
      <c r="H278" s="55"/>
      <c r="I278" s="55"/>
      <c r="J278" s="55"/>
      <c r="K278" s="25"/>
      <c r="L278" s="25"/>
      <c r="M278" s="25"/>
      <c r="N278" s="25"/>
    </row>
    <row r="279" spans="1:14" ht="14.25">
      <c r="A279" s="55"/>
      <c r="B279" s="25"/>
      <c r="C279" s="25"/>
      <c r="D279" s="55"/>
      <c r="E279" s="55"/>
      <c r="F279" s="55"/>
      <c r="G279" s="55"/>
      <c r="H279" s="55"/>
      <c r="I279" s="55"/>
      <c r="J279" s="55"/>
      <c r="K279" s="25"/>
      <c r="L279" s="25"/>
      <c r="M279" s="25"/>
      <c r="N279" s="25"/>
    </row>
    <row r="280" spans="1:14" ht="14.25">
      <c r="A280" s="55"/>
      <c r="B280" s="25"/>
      <c r="C280" s="25"/>
      <c r="D280" s="55"/>
      <c r="E280" s="55"/>
      <c r="F280" s="55"/>
      <c r="G280" s="55"/>
      <c r="H280" s="55"/>
      <c r="I280" s="55"/>
      <c r="J280" s="55"/>
      <c r="K280" s="25"/>
      <c r="L280" s="25"/>
      <c r="M280" s="25"/>
      <c r="N280" s="25"/>
    </row>
    <row r="281" spans="1:14" ht="14.25">
      <c r="A281" s="55"/>
      <c r="B281" s="25"/>
      <c r="C281" s="25"/>
      <c r="D281" s="55"/>
      <c r="E281" s="55"/>
      <c r="F281" s="55"/>
      <c r="G281" s="55"/>
      <c r="H281" s="55"/>
      <c r="I281" s="55"/>
      <c r="J281" s="55"/>
      <c r="K281" s="25"/>
      <c r="L281" s="25"/>
      <c r="M281" s="25"/>
      <c r="N281" s="25"/>
    </row>
    <row r="282" spans="1:14" ht="14.25">
      <c r="A282" s="55"/>
      <c r="B282" s="25"/>
      <c r="C282" s="25"/>
      <c r="D282" s="55"/>
      <c r="E282" s="55"/>
      <c r="F282" s="55"/>
      <c r="G282" s="55"/>
      <c r="H282" s="55"/>
      <c r="I282" s="55"/>
      <c r="J282" s="55"/>
      <c r="K282" s="25"/>
      <c r="L282" s="25"/>
      <c r="M282" s="25"/>
      <c r="N282" s="25"/>
    </row>
    <row r="283" spans="1:14" ht="14.25">
      <c r="A283" s="55"/>
      <c r="B283" s="25"/>
      <c r="C283" s="25"/>
      <c r="D283" s="55"/>
      <c r="E283" s="55"/>
      <c r="F283" s="55"/>
      <c r="G283" s="55"/>
      <c r="H283" s="55"/>
      <c r="I283" s="55"/>
      <c r="J283" s="55"/>
      <c r="K283" s="25"/>
      <c r="L283" s="25"/>
      <c r="M283" s="25"/>
      <c r="N283" s="25"/>
    </row>
    <row r="284" spans="1:14" ht="14.25">
      <c r="A284" s="55"/>
      <c r="B284" s="25"/>
      <c r="C284" s="25"/>
      <c r="D284" s="55"/>
      <c r="E284" s="55"/>
      <c r="F284" s="55"/>
      <c r="G284" s="55"/>
      <c r="H284" s="55"/>
      <c r="I284" s="55"/>
      <c r="J284" s="55"/>
      <c r="K284" s="25"/>
      <c r="L284" s="25"/>
      <c r="M284" s="25"/>
      <c r="N284" s="25"/>
    </row>
    <row r="285" spans="1:14" ht="14.25">
      <c r="A285" s="55"/>
      <c r="B285" s="25"/>
      <c r="C285" s="25"/>
      <c r="D285" s="55"/>
      <c r="E285" s="55"/>
      <c r="F285" s="55"/>
      <c r="G285" s="55"/>
      <c r="H285" s="55"/>
      <c r="I285" s="55"/>
      <c r="J285" s="55"/>
      <c r="K285" s="25"/>
      <c r="L285" s="25"/>
      <c r="M285" s="25"/>
      <c r="N285" s="25"/>
    </row>
    <row r="286" spans="1:14" ht="14.25">
      <c r="A286" s="55"/>
      <c r="B286" s="25"/>
      <c r="C286" s="25"/>
      <c r="D286" s="55"/>
      <c r="E286" s="55"/>
      <c r="F286" s="55"/>
      <c r="G286" s="55"/>
      <c r="H286" s="55"/>
      <c r="I286" s="55"/>
      <c r="J286" s="55"/>
      <c r="K286" s="25"/>
      <c r="L286" s="25"/>
      <c r="M286" s="25"/>
      <c r="N286" s="25"/>
    </row>
    <row r="287" spans="1:14" ht="14.25">
      <c r="A287" s="55"/>
      <c r="B287" s="25"/>
      <c r="C287" s="25"/>
      <c r="D287" s="55"/>
      <c r="E287" s="55"/>
      <c r="F287" s="55"/>
      <c r="G287" s="55"/>
      <c r="H287" s="55"/>
      <c r="I287" s="55"/>
      <c r="J287" s="55"/>
      <c r="K287" s="25"/>
      <c r="L287" s="25"/>
      <c r="M287" s="25"/>
      <c r="N287" s="25"/>
    </row>
    <row r="288" spans="1:14" ht="14.25">
      <c r="A288" s="55"/>
      <c r="B288" s="25"/>
      <c r="C288" s="25"/>
      <c r="D288" s="55"/>
      <c r="E288" s="55"/>
      <c r="F288" s="55"/>
      <c r="G288" s="55"/>
      <c r="H288" s="55"/>
      <c r="I288" s="55"/>
      <c r="J288" s="55"/>
      <c r="K288" s="25"/>
      <c r="L288" s="25"/>
      <c r="M288" s="25"/>
      <c r="N288" s="25"/>
    </row>
    <row r="289" spans="1:14" ht="14.25">
      <c r="A289" s="55"/>
      <c r="B289" s="25"/>
      <c r="C289" s="25"/>
      <c r="D289" s="55"/>
      <c r="E289" s="55"/>
      <c r="F289" s="55"/>
      <c r="G289" s="55"/>
      <c r="H289" s="55"/>
      <c r="I289" s="55"/>
      <c r="J289" s="55"/>
      <c r="K289" s="25"/>
      <c r="L289" s="25"/>
      <c r="M289" s="25"/>
      <c r="N289" s="25"/>
    </row>
    <row r="290" spans="1:14" ht="14.25">
      <c r="A290" s="55"/>
      <c r="B290" s="25"/>
      <c r="C290" s="25"/>
      <c r="D290" s="55"/>
      <c r="E290" s="55"/>
      <c r="F290" s="55"/>
      <c r="G290" s="55"/>
      <c r="H290" s="55"/>
      <c r="I290" s="55"/>
      <c r="J290" s="55"/>
      <c r="K290" s="25"/>
      <c r="L290" s="25"/>
      <c r="M290" s="25"/>
      <c r="N290" s="25"/>
    </row>
    <row r="291" spans="1:14" ht="14.25">
      <c r="A291" s="55"/>
      <c r="B291" s="25"/>
      <c r="C291" s="25"/>
      <c r="D291" s="55"/>
      <c r="E291" s="55"/>
      <c r="F291" s="55"/>
      <c r="G291" s="55"/>
      <c r="H291" s="55"/>
      <c r="I291" s="55"/>
      <c r="J291" s="55"/>
      <c r="K291" s="25"/>
      <c r="L291" s="25"/>
      <c r="M291" s="25"/>
      <c r="N291" s="25"/>
    </row>
    <row r="292" spans="1:14" ht="14.25">
      <c r="A292" s="55"/>
      <c r="B292" s="25"/>
      <c r="C292" s="25"/>
      <c r="D292" s="55"/>
      <c r="E292" s="55"/>
      <c r="F292" s="55"/>
      <c r="G292" s="55"/>
      <c r="H292" s="55"/>
      <c r="I292" s="55"/>
      <c r="J292" s="55"/>
      <c r="K292" s="25"/>
      <c r="L292" s="25"/>
      <c r="M292" s="25"/>
      <c r="N292" s="25"/>
    </row>
    <row r="293" spans="1:14" ht="14.25">
      <c r="A293" s="55"/>
      <c r="B293" s="25"/>
      <c r="C293" s="25"/>
      <c r="D293" s="55"/>
      <c r="E293" s="55"/>
      <c r="F293" s="55"/>
      <c r="G293" s="55"/>
      <c r="H293" s="55"/>
      <c r="I293" s="55"/>
      <c r="J293" s="55"/>
      <c r="K293" s="25"/>
      <c r="L293" s="25"/>
      <c r="M293" s="25"/>
      <c r="N293" s="25"/>
    </row>
    <row r="294" spans="1:14" ht="14.25">
      <c r="A294" s="55"/>
      <c r="B294" s="25"/>
      <c r="C294" s="25"/>
      <c r="D294" s="55"/>
      <c r="E294" s="55"/>
      <c r="F294" s="55"/>
      <c r="G294" s="55"/>
      <c r="H294" s="55"/>
      <c r="I294" s="55"/>
      <c r="J294" s="55"/>
      <c r="K294" s="25"/>
      <c r="L294" s="25"/>
      <c r="M294" s="25"/>
      <c r="N294" s="25"/>
    </row>
    <row r="295" spans="1:14" ht="14.25">
      <c r="A295" s="55"/>
      <c r="B295" s="25"/>
      <c r="C295" s="25"/>
      <c r="D295" s="55"/>
      <c r="E295" s="55"/>
      <c r="F295" s="55"/>
      <c r="G295" s="55"/>
      <c r="H295" s="55"/>
      <c r="I295" s="55"/>
      <c r="J295" s="55"/>
      <c r="K295" s="25"/>
      <c r="L295" s="25"/>
      <c r="M295" s="25"/>
      <c r="N295" s="25"/>
    </row>
    <row r="296" spans="1:14" ht="14.25">
      <c r="A296" s="55"/>
      <c r="B296" s="25"/>
      <c r="C296" s="25"/>
      <c r="D296" s="55"/>
      <c r="E296" s="55"/>
      <c r="F296" s="55"/>
      <c r="G296" s="55"/>
      <c r="H296" s="55"/>
      <c r="I296" s="55"/>
      <c r="J296" s="55"/>
      <c r="K296" s="25"/>
      <c r="L296" s="25"/>
      <c r="M296" s="25"/>
      <c r="N296" s="25"/>
    </row>
    <row r="297" spans="1:14" ht="14.25">
      <c r="A297" s="55"/>
      <c r="B297" s="25"/>
      <c r="C297" s="25"/>
      <c r="D297" s="55"/>
      <c r="E297" s="55"/>
      <c r="F297" s="55"/>
      <c r="G297" s="55"/>
      <c r="H297" s="55"/>
      <c r="I297" s="55"/>
      <c r="J297" s="55"/>
      <c r="K297" s="25"/>
      <c r="L297" s="25"/>
      <c r="M297" s="25"/>
      <c r="N297" s="25"/>
    </row>
    <row r="298" spans="1:14" ht="14.25">
      <c r="A298" s="55"/>
      <c r="B298" s="25"/>
      <c r="C298" s="25"/>
      <c r="D298" s="55"/>
      <c r="E298" s="55"/>
      <c r="F298" s="55"/>
      <c r="G298" s="55"/>
      <c r="H298" s="55"/>
      <c r="I298" s="55"/>
      <c r="J298" s="55"/>
      <c r="K298" s="25"/>
      <c r="L298" s="25"/>
      <c r="M298" s="25"/>
      <c r="N298" s="25"/>
    </row>
    <row r="299" spans="1:14" ht="14.25">
      <c r="A299" s="55"/>
      <c r="B299" s="25"/>
      <c r="C299" s="25"/>
      <c r="D299" s="55"/>
      <c r="E299" s="55"/>
      <c r="F299" s="55"/>
      <c r="G299" s="55"/>
      <c r="H299" s="55"/>
      <c r="I299" s="55"/>
      <c r="J299" s="55"/>
      <c r="K299" s="25"/>
      <c r="L299" s="25"/>
      <c r="M299" s="25"/>
      <c r="N299" s="25"/>
    </row>
    <row r="300" spans="1:14" ht="14.25">
      <c r="A300" s="55"/>
      <c r="B300" s="25"/>
      <c r="C300" s="25"/>
      <c r="D300" s="55"/>
      <c r="E300" s="55"/>
      <c r="F300" s="55"/>
      <c r="G300" s="55"/>
      <c r="H300" s="55"/>
      <c r="I300" s="55"/>
      <c r="J300" s="55"/>
      <c r="K300" s="25"/>
      <c r="L300" s="25"/>
      <c r="M300" s="25"/>
      <c r="N300" s="25"/>
    </row>
    <row r="301" spans="1:14" ht="14.25">
      <c r="A301" s="55"/>
      <c r="B301" s="25"/>
      <c r="C301" s="25"/>
      <c r="D301" s="55"/>
      <c r="E301" s="55"/>
      <c r="F301" s="55"/>
      <c r="G301" s="55"/>
      <c r="H301" s="55"/>
      <c r="I301" s="55"/>
      <c r="J301" s="55"/>
      <c r="K301" s="25"/>
      <c r="L301" s="25"/>
      <c r="M301" s="25"/>
      <c r="N301" s="25"/>
    </row>
    <row r="302" spans="1:14" ht="14.25">
      <c r="A302" s="55"/>
      <c r="B302" s="25"/>
      <c r="C302" s="25"/>
      <c r="D302" s="55"/>
      <c r="E302" s="55"/>
      <c r="F302" s="55"/>
      <c r="G302" s="55"/>
      <c r="H302" s="55"/>
      <c r="I302" s="55"/>
      <c r="J302" s="55"/>
      <c r="K302" s="25"/>
      <c r="L302" s="25"/>
      <c r="M302" s="25"/>
      <c r="N302" s="25"/>
    </row>
    <row r="303" spans="1:14" ht="14.25">
      <c r="A303" s="55"/>
      <c r="B303" s="25"/>
      <c r="C303" s="25"/>
      <c r="D303" s="55"/>
      <c r="E303" s="55"/>
      <c r="F303" s="55"/>
      <c r="G303" s="55"/>
      <c r="H303" s="55"/>
      <c r="I303" s="55"/>
      <c r="J303" s="55"/>
      <c r="K303" s="25"/>
      <c r="L303" s="25"/>
      <c r="M303" s="25"/>
      <c r="N303" s="25"/>
    </row>
    <row r="304" spans="1:14" ht="14.25">
      <c r="A304" s="55"/>
      <c r="B304" s="25"/>
      <c r="C304" s="25"/>
      <c r="D304" s="55"/>
      <c r="E304" s="55"/>
      <c r="F304" s="55"/>
      <c r="G304" s="55"/>
      <c r="H304" s="55"/>
      <c r="I304" s="55"/>
      <c r="J304" s="55"/>
      <c r="K304" s="25"/>
      <c r="L304" s="25"/>
      <c r="M304" s="25"/>
      <c r="N304" s="25"/>
    </row>
    <row r="305" spans="1:14" ht="14.25">
      <c r="A305" s="55"/>
      <c r="B305" s="25"/>
      <c r="C305" s="25"/>
      <c r="D305" s="55"/>
      <c r="E305" s="55"/>
      <c r="F305" s="55"/>
      <c r="G305" s="55"/>
      <c r="H305" s="55"/>
      <c r="I305" s="55"/>
      <c r="J305" s="55"/>
      <c r="K305" s="25"/>
      <c r="L305" s="25"/>
      <c r="M305" s="25"/>
      <c r="N305" s="25"/>
    </row>
    <row r="306" spans="1:14" ht="14.25">
      <c r="A306" s="55"/>
      <c r="B306" s="25"/>
      <c r="C306" s="25"/>
      <c r="D306" s="55"/>
      <c r="E306" s="55"/>
      <c r="F306" s="55"/>
      <c r="G306" s="55"/>
      <c r="H306" s="55"/>
      <c r="I306" s="55"/>
      <c r="J306" s="55"/>
      <c r="K306" s="25"/>
      <c r="L306" s="25"/>
      <c r="M306" s="25"/>
      <c r="N306" s="25"/>
    </row>
    <row r="307" spans="1:14" ht="14.25">
      <c r="A307" s="55"/>
      <c r="B307" s="25"/>
      <c r="C307" s="25"/>
      <c r="D307" s="55"/>
      <c r="E307" s="55"/>
      <c r="F307" s="55"/>
      <c r="G307" s="55"/>
      <c r="H307" s="55"/>
      <c r="I307" s="55"/>
      <c r="J307" s="55"/>
      <c r="K307" s="25"/>
      <c r="L307" s="25"/>
      <c r="M307" s="25"/>
      <c r="N307" s="25"/>
    </row>
    <row r="308" spans="1:14" ht="14.25">
      <c r="A308" s="55"/>
      <c r="B308" s="25"/>
      <c r="C308" s="25"/>
      <c r="D308" s="55"/>
      <c r="E308" s="55"/>
      <c r="F308" s="55"/>
      <c r="G308" s="55"/>
      <c r="H308" s="55"/>
      <c r="I308" s="55"/>
      <c r="J308" s="55"/>
      <c r="K308" s="25"/>
      <c r="L308" s="25"/>
      <c r="M308" s="25"/>
      <c r="N308" s="25"/>
    </row>
    <row r="309" spans="1:14" ht="14.25">
      <c r="A309" s="55"/>
      <c r="B309" s="25"/>
      <c r="C309" s="25"/>
      <c r="D309" s="55"/>
      <c r="E309" s="55"/>
      <c r="F309" s="55"/>
      <c r="G309" s="55"/>
      <c r="H309" s="55"/>
      <c r="I309" s="55"/>
      <c r="J309" s="55"/>
      <c r="K309" s="25"/>
      <c r="L309" s="25"/>
      <c r="M309" s="25"/>
      <c r="N309" s="25"/>
    </row>
    <row r="310" spans="1:14" ht="14.25">
      <c r="A310" s="55"/>
      <c r="B310" s="25"/>
      <c r="C310" s="25"/>
      <c r="D310" s="55"/>
      <c r="E310" s="55"/>
      <c r="F310" s="55"/>
      <c r="G310" s="55"/>
      <c r="H310" s="55"/>
      <c r="I310" s="55"/>
      <c r="J310" s="55"/>
      <c r="K310" s="25"/>
      <c r="L310" s="25"/>
      <c r="M310" s="25"/>
      <c r="N310" s="25"/>
    </row>
    <row r="311" spans="1:14" ht="14.25">
      <c r="A311" s="55"/>
      <c r="B311" s="25"/>
      <c r="C311" s="25"/>
      <c r="D311" s="55"/>
      <c r="E311" s="55"/>
      <c r="F311" s="55"/>
      <c r="G311" s="55"/>
      <c r="H311" s="55"/>
      <c r="I311" s="55"/>
      <c r="J311" s="55"/>
      <c r="K311" s="25"/>
      <c r="L311" s="25"/>
      <c r="M311" s="25"/>
      <c r="N311" s="25"/>
    </row>
    <row r="312" spans="1:14" ht="14.25">
      <c r="A312" s="55"/>
      <c r="B312" s="25"/>
      <c r="C312" s="25"/>
      <c r="D312" s="55"/>
      <c r="E312" s="55"/>
      <c r="F312" s="55"/>
      <c r="G312" s="55"/>
      <c r="H312" s="55"/>
      <c r="I312" s="55"/>
      <c r="J312" s="55"/>
      <c r="K312" s="25"/>
      <c r="L312" s="25"/>
      <c r="M312" s="25"/>
      <c r="N312" s="25"/>
    </row>
    <row r="313" spans="1:14" ht="14.25">
      <c r="A313" s="55"/>
      <c r="B313" s="25"/>
      <c r="C313" s="25"/>
      <c r="D313" s="55"/>
      <c r="E313" s="55"/>
      <c r="F313" s="55"/>
      <c r="G313" s="55"/>
      <c r="H313" s="55"/>
      <c r="I313" s="55"/>
      <c r="J313" s="55"/>
      <c r="K313" s="25"/>
      <c r="L313" s="25"/>
      <c r="M313" s="25"/>
      <c r="N313" s="25"/>
    </row>
    <row r="314" spans="1:14" ht="14.25">
      <c r="A314" s="55"/>
      <c r="B314" s="25"/>
      <c r="C314" s="25"/>
      <c r="D314" s="55"/>
      <c r="E314" s="55"/>
      <c r="F314" s="55"/>
      <c r="G314" s="55"/>
      <c r="H314" s="55"/>
      <c r="I314" s="55"/>
      <c r="J314" s="55"/>
      <c r="K314" s="25"/>
      <c r="L314" s="25"/>
      <c r="M314" s="25"/>
      <c r="N314" s="25"/>
    </row>
    <row r="315" spans="1:14" ht="14.25">
      <c r="A315" s="55"/>
      <c r="B315" s="25"/>
      <c r="C315" s="25"/>
      <c r="D315" s="55"/>
      <c r="E315" s="55"/>
      <c r="F315" s="55"/>
      <c r="G315" s="55"/>
      <c r="H315" s="55"/>
      <c r="I315" s="55"/>
      <c r="J315" s="55"/>
      <c r="K315" s="25"/>
      <c r="L315" s="25"/>
      <c r="M315" s="25"/>
      <c r="N315" s="25"/>
    </row>
    <row r="316" spans="1:14" ht="14.25">
      <c r="A316" s="55"/>
      <c r="B316" s="25"/>
      <c r="C316" s="25"/>
      <c r="D316" s="55"/>
      <c r="E316" s="55"/>
      <c r="F316" s="55"/>
      <c r="G316" s="55"/>
      <c r="H316" s="55"/>
      <c r="I316" s="55"/>
      <c r="J316" s="55"/>
      <c r="K316" s="25"/>
      <c r="L316" s="25"/>
      <c r="M316" s="25"/>
      <c r="N316" s="25"/>
    </row>
    <row r="317" spans="1:14" ht="14.25">
      <c r="A317" s="55"/>
      <c r="B317" s="25"/>
      <c r="C317" s="25"/>
      <c r="D317" s="55"/>
      <c r="E317" s="55"/>
      <c r="F317" s="55"/>
      <c r="G317" s="55"/>
      <c r="H317" s="55"/>
      <c r="I317" s="55"/>
      <c r="J317" s="55"/>
      <c r="K317" s="25"/>
      <c r="L317" s="25"/>
      <c r="M317" s="25"/>
      <c r="N317" s="25"/>
    </row>
    <row r="318" spans="1:14" ht="14.25">
      <c r="A318" s="55"/>
      <c r="B318" s="25"/>
      <c r="C318" s="25"/>
      <c r="D318" s="55"/>
      <c r="E318" s="55"/>
      <c r="F318" s="55"/>
      <c r="G318" s="55"/>
      <c r="H318" s="55"/>
      <c r="I318" s="55"/>
      <c r="J318" s="55"/>
      <c r="K318" s="25"/>
      <c r="L318" s="25"/>
      <c r="M318" s="25"/>
      <c r="N318" s="25"/>
    </row>
    <row r="319" spans="1:14" ht="14.25">
      <c r="A319" s="55"/>
      <c r="B319" s="25"/>
      <c r="C319" s="25"/>
      <c r="D319" s="55"/>
      <c r="E319" s="55"/>
      <c r="F319" s="55"/>
      <c r="G319" s="55"/>
      <c r="H319" s="55"/>
      <c r="I319" s="55"/>
      <c r="J319" s="55"/>
      <c r="K319" s="25"/>
      <c r="L319" s="25"/>
      <c r="M319" s="25"/>
      <c r="N319" s="25"/>
    </row>
    <row r="320" spans="1:14" ht="14.25">
      <c r="A320" s="55"/>
      <c r="B320" s="25"/>
      <c r="C320" s="25"/>
      <c r="D320" s="55"/>
      <c r="E320" s="55"/>
      <c r="F320" s="55"/>
      <c r="G320" s="55"/>
      <c r="H320" s="55"/>
      <c r="I320" s="55"/>
      <c r="J320" s="55"/>
      <c r="K320" s="25"/>
      <c r="L320" s="25"/>
      <c r="M320" s="25"/>
      <c r="N320" s="25"/>
    </row>
    <row r="321" spans="1:14" ht="14.25">
      <c r="A321" s="55"/>
      <c r="B321" s="25"/>
      <c r="C321" s="25"/>
      <c r="D321" s="55"/>
      <c r="E321" s="55"/>
      <c r="F321" s="55"/>
      <c r="G321" s="55"/>
      <c r="H321" s="55"/>
      <c r="I321" s="55"/>
      <c r="J321" s="55"/>
      <c r="K321" s="25"/>
      <c r="L321" s="25"/>
      <c r="M321" s="25"/>
      <c r="N321" s="25"/>
    </row>
    <row r="322" spans="1:14" ht="14.25">
      <c r="A322" s="55"/>
      <c r="B322" s="25"/>
      <c r="C322" s="25"/>
      <c r="D322" s="55"/>
      <c r="E322" s="55"/>
      <c r="F322" s="55"/>
      <c r="G322" s="55"/>
      <c r="H322" s="55"/>
      <c r="I322" s="55"/>
      <c r="J322" s="55"/>
      <c r="K322" s="25"/>
      <c r="L322" s="25"/>
      <c r="M322" s="25"/>
      <c r="N322" s="25"/>
    </row>
    <row r="323" spans="1:14" ht="14.25">
      <c r="A323" s="55"/>
      <c r="B323" s="25"/>
      <c r="C323" s="25"/>
      <c r="D323" s="55"/>
      <c r="E323" s="55"/>
      <c r="F323" s="55"/>
      <c r="G323" s="55"/>
      <c r="H323" s="55"/>
      <c r="I323" s="55"/>
      <c r="J323" s="55"/>
      <c r="K323" s="25"/>
      <c r="L323" s="25"/>
      <c r="M323" s="25"/>
      <c r="N323" s="25"/>
    </row>
    <row r="324" spans="1:14" ht="14.25">
      <c r="A324" s="55"/>
      <c r="B324" s="25"/>
      <c r="C324" s="25"/>
      <c r="D324" s="55"/>
      <c r="E324" s="55"/>
      <c r="F324" s="55"/>
      <c r="G324" s="55"/>
      <c r="H324" s="55"/>
      <c r="I324" s="55"/>
      <c r="J324" s="55"/>
      <c r="K324" s="25"/>
      <c r="L324" s="25"/>
      <c r="M324" s="25"/>
      <c r="N324" s="25"/>
    </row>
    <row r="325" spans="1:14" ht="14.25">
      <c r="A325" s="55"/>
      <c r="B325" s="25"/>
      <c r="C325" s="25"/>
      <c r="D325" s="55"/>
      <c r="E325" s="55"/>
      <c r="F325" s="55"/>
      <c r="G325" s="55"/>
      <c r="H325" s="55"/>
      <c r="I325" s="55"/>
      <c r="J325" s="55"/>
      <c r="K325" s="25"/>
      <c r="L325" s="25"/>
      <c r="M325" s="25"/>
      <c r="N325" s="25"/>
    </row>
    <row r="326" spans="1:14" ht="14.25">
      <c r="A326" s="55"/>
      <c r="B326" s="25"/>
      <c r="C326" s="25"/>
      <c r="D326" s="55"/>
      <c r="E326" s="55"/>
      <c r="F326" s="55"/>
      <c r="G326" s="55"/>
      <c r="H326" s="55"/>
      <c r="I326" s="55"/>
      <c r="J326" s="55"/>
      <c r="K326" s="25"/>
      <c r="L326" s="25"/>
      <c r="M326" s="25"/>
      <c r="N326" s="25"/>
    </row>
    <row r="327" spans="1:14" ht="14.25">
      <c r="A327" s="55"/>
      <c r="B327" s="25"/>
      <c r="C327" s="25"/>
      <c r="D327" s="55"/>
      <c r="E327" s="55"/>
      <c r="F327" s="55"/>
      <c r="G327" s="55"/>
      <c r="H327" s="55"/>
      <c r="I327" s="55"/>
      <c r="J327" s="55"/>
      <c r="K327" s="25"/>
      <c r="L327" s="25"/>
      <c r="M327" s="25"/>
      <c r="N327" s="25"/>
    </row>
    <row r="328" spans="1:14" ht="14.25">
      <c r="A328" s="55"/>
      <c r="B328" s="25"/>
      <c r="C328" s="25"/>
      <c r="D328" s="55"/>
      <c r="E328" s="55"/>
      <c r="F328" s="55"/>
      <c r="G328" s="55"/>
      <c r="H328" s="55"/>
      <c r="I328" s="55"/>
      <c r="J328" s="55"/>
      <c r="K328" s="25"/>
      <c r="L328" s="25"/>
      <c r="M328" s="25"/>
      <c r="N328" s="25"/>
    </row>
    <row r="329" spans="1:14" ht="14.25">
      <c r="A329" s="55"/>
      <c r="B329" s="25"/>
      <c r="C329" s="25"/>
      <c r="D329" s="55"/>
      <c r="E329" s="55"/>
      <c r="F329" s="55"/>
      <c r="G329" s="55"/>
      <c r="H329" s="55"/>
      <c r="I329" s="55"/>
      <c r="J329" s="55"/>
      <c r="K329" s="25"/>
      <c r="L329" s="25"/>
      <c r="M329" s="25"/>
      <c r="N329" s="25"/>
    </row>
    <row r="330" spans="1:14" ht="14.25">
      <c r="A330" s="55"/>
      <c r="B330" s="25"/>
      <c r="C330" s="25"/>
      <c r="D330" s="55"/>
      <c r="E330" s="55"/>
      <c r="F330" s="55"/>
      <c r="G330" s="55"/>
      <c r="H330" s="55"/>
      <c r="I330" s="55"/>
      <c r="J330" s="55"/>
      <c r="K330" s="25"/>
      <c r="L330" s="25"/>
      <c r="M330" s="25"/>
      <c r="N330" s="25"/>
    </row>
    <row r="331" spans="1:14" ht="14.25">
      <c r="A331" s="55"/>
      <c r="B331" s="25"/>
      <c r="C331" s="25"/>
      <c r="D331" s="55"/>
      <c r="E331" s="55"/>
      <c r="F331" s="55"/>
      <c r="G331" s="55"/>
      <c r="H331" s="55"/>
      <c r="I331" s="55"/>
      <c r="J331" s="55"/>
      <c r="K331" s="25"/>
      <c r="L331" s="25"/>
      <c r="M331" s="25"/>
      <c r="N331" s="25"/>
    </row>
    <row r="332" spans="1:14" ht="14.25">
      <c r="A332" s="55"/>
      <c r="B332" s="25"/>
      <c r="C332" s="25"/>
      <c r="D332" s="55"/>
      <c r="E332" s="55"/>
      <c r="F332" s="55"/>
      <c r="G332" s="55"/>
      <c r="H332" s="55"/>
      <c r="I332" s="55"/>
      <c r="J332" s="55"/>
      <c r="K332" s="25"/>
      <c r="L332" s="25"/>
      <c r="M332" s="25"/>
      <c r="N332" s="25"/>
    </row>
    <row r="333" spans="1:14" ht="14.25">
      <c r="A333" s="55"/>
      <c r="B333" s="25"/>
      <c r="C333" s="25"/>
      <c r="D333" s="55"/>
      <c r="E333" s="55"/>
      <c r="F333" s="55"/>
      <c r="G333" s="55"/>
      <c r="H333" s="55"/>
      <c r="I333" s="55"/>
      <c r="J333" s="55"/>
      <c r="K333" s="25"/>
      <c r="L333" s="25"/>
      <c r="M333" s="25"/>
      <c r="N333" s="25"/>
    </row>
    <row r="334" spans="1:14" ht="14.25">
      <c r="A334" s="55"/>
      <c r="B334" s="25"/>
      <c r="C334" s="25"/>
      <c r="D334" s="55"/>
      <c r="E334" s="55"/>
      <c r="F334" s="55"/>
      <c r="G334" s="55"/>
      <c r="H334" s="55"/>
      <c r="I334" s="55"/>
      <c r="J334" s="55"/>
      <c r="K334" s="25"/>
      <c r="L334" s="25"/>
      <c r="M334" s="25"/>
      <c r="N334" s="25"/>
    </row>
    <row r="335" spans="1:14" ht="14.25">
      <c r="A335" s="55"/>
      <c r="B335" s="25"/>
      <c r="C335" s="25"/>
      <c r="D335" s="55"/>
      <c r="E335" s="55"/>
      <c r="F335" s="55"/>
      <c r="G335" s="55"/>
      <c r="H335" s="55"/>
      <c r="I335" s="55"/>
      <c r="J335" s="55"/>
      <c r="K335" s="25"/>
      <c r="L335" s="25"/>
      <c r="M335" s="25"/>
      <c r="N335" s="25"/>
    </row>
    <row r="336" spans="1:14" ht="14.25">
      <c r="A336" s="55"/>
      <c r="B336" s="25"/>
      <c r="C336" s="25"/>
      <c r="D336" s="55"/>
      <c r="E336" s="55"/>
      <c r="F336" s="55"/>
      <c r="G336" s="55"/>
      <c r="H336" s="55"/>
      <c r="I336" s="55"/>
      <c r="J336" s="55"/>
      <c r="K336" s="25"/>
      <c r="L336" s="25"/>
      <c r="M336" s="25"/>
      <c r="N336" s="25"/>
    </row>
    <row r="337" spans="1:14" ht="14.25">
      <c r="A337" s="55"/>
      <c r="B337" s="25"/>
      <c r="C337" s="25"/>
      <c r="D337" s="55"/>
      <c r="E337" s="55"/>
      <c r="F337" s="55"/>
      <c r="G337" s="55"/>
      <c r="H337" s="55"/>
      <c r="I337" s="55"/>
      <c r="J337" s="55"/>
      <c r="K337" s="25"/>
      <c r="L337" s="25"/>
      <c r="M337" s="25"/>
      <c r="N337" s="25"/>
    </row>
    <row r="338" spans="1:14" ht="14.25">
      <c r="A338" s="55"/>
      <c r="B338" s="25"/>
      <c r="C338" s="25"/>
      <c r="D338" s="55"/>
      <c r="E338" s="55"/>
      <c r="F338" s="55"/>
      <c r="G338" s="55"/>
      <c r="H338" s="55"/>
      <c r="I338" s="55"/>
      <c r="J338" s="55"/>
      <c r="K338" s="25"/>
      <c r="L338" s="25"/>
      <c r="M338" s="25"/>
      <c r="N338" s="25"/>
    </row>
    <row r="339" spans="1:14" ht="14.25">
      <c r="A339" s="55"/>
      <c r="B339" s="25"/>
      <c r="C339" s="25"/>
      <c r="D339" s="55"/>
      <c r="E339" s="55"/>
      <c r="F339" s="55"/>
      <c r="G339" s="55"/>
      <c r="H339" s="55"/>
      <c r="I339" s="55"/>
      <c r="J339" s="55"/>
      <c r="K339" s="25"/>
      <c r="L339" s="25"/>
      <c r="M339" s="25"/>
      <c r="N339" s="25"/>
    </row>
    <row r="340" spans="1:14" ht="14.25">
      <c r="A340" s="55"/>
      <c r="B340" s="25"/>
      <c r="C340" s="25"/>
      <c r="D340" s="55"/>
      <c r="E340" s="55"/>
      <c r="F340" s="55"/>
      <c r="G340" s="55"/>
      <c r="H340" s="55"/>
      <c r="I340" s="55"/>
      <c r="J340" s="55"/>
      <c r="K340" s="25"/>
      <c r="L340" s="25"/>
      <c r="M340" s="25"/>
      <c r="N340" s="25"/>
    </row>
    <row r="341" spans="1:14" ht="14.25">
      <c r="A341" s="55"/>
      <c r="B341" s="25"/>
      <c r="C341" s="25"/>
      <c r="D341" s="55"/>
      <c r="E341" s="55"/>
      <c r="F341" s="55"/>
      <c r="G341" s="55"/>
      <c r="H341" s="55"/>
      <c r="I341" s="55"/>
      <c r="J341" s="55"/>
      <c r="K341" s="25"/>
      <c r="L341" s="25"/>
      <c r="M341" s="25"/>
      <c r="N341" s="25"/>
    </row>
    <row r="342" spans="1:14" ht="14.25">
      <c r="A342" s="55"/>
      <c r="B342" s="25"/>
      <c r="C342" s="25"/>
      <c r="D342" s="55"/>
      <c r="E342" s="55"/>
      <c r="F342" s="55"/>
      <c r="G342" s="55"/>
      <c r="H342" s="55"/>
      <c r="I342" s="55"/>
      <c r="J342" s="55"/>
      <c r="K342" s="25"/>
      <c r="L342" s="25"/>
      <c r="M342" s="25"/>
      <c r="N342" s="25"/>
    </row>
    <row r="343" spans="1:14" ht="14.25">
      <c r="A343" s="55"/>
      <c r="B343" s="25"/>
      <c r="C343" s="25"/>
      <c r="D343" s="55"/>
      <c r="E343" s="55"/>
      <c r="F343" s="55"/>
      <c r="G343" s="55"/>
      <c r="H343" s="55"/>
      <c r="I343" s="55"/>
      <c r="J343" s="55"/>
      <c r="K343" s="25"/>
      <c r="L343" s="25"/>
      <c r="M343" s="25"/>
      <c r="N343" s="25"/>
    </row>
    <row r="344" spans="1:14" ht="14.25">
      <c r="A344" s="55"/>
      <c r="B344" s="25"/>
      <c r="C344" s="25"/>
      <c r="D344" s="55"/>
      <c r="E344" s="55"/>
      <c r="F344" s="55"/>
      <c r="G344" s="55"/>
      <c r="H344" s="55"/>
      <c r="I344" s="55"/>
      <c r="J344" s="55"/>
      <c r="K344" s="25"/>
      <c r="L344" s="25"/>
      <c r="M344" s="25"/>
      <c r="N344" s="25"/>
    </row>
    <row r="345" spans="1:14" ht="14.25">
      <c r="A345" s="55"/>
      <c r="B345" s="25"/>
      <c r="C345" s="25"/>
      <c r="D345" s="55"/>
      <c r="E345" s="55"/>
      <c r="F345" s="55"/>
      <c r="G345" s="55"/>
      <c r="H345" s="55"/>
      <c r="I345" s="55"/>
      <c r="J345" s="55"/>
      <c r="K345" s="25"/>
      <c r="L345" s="25"/>
      <c r="M345" s="25"/>
      <c r="N345" s="25"/>
    </row>
    <row r="346" spans="1:14" ht="14.25">
      <c r="A346" s="55"/>
      <c r="B346" s="25"/>
      <c r="C346" s="25"/>
      <c r="D346" s="55"/>
      <c r="E346" s="55"/>
      <c r="F346" s="55"/>
      <c r="G346" s="55"/>
      <c r="H346" s="55"/>
      <c r="I346" s="55"/>
      <c r="J346" s="55"/>
      <c r="K346" s="25"/>
      <c r="L346" s="25"/>
      <c r="M346" s="25"/>
      <c r="N346" s="25"/>
    </row>
    <row r="347" spans="1:14" ht="14.25">
      <c r="A347" s="55"/>
      <c r="B347" s="25"/>
      <c r="C347" s="25"/>
      <c r="D347" s="55"/>
      <c r="E347" s="55"/>
      <c r="F347" s="55"/>
      <c r="G347" s="55"/>
      <c r="H347" s="55"/>
      <c r="I347" s="55"/>
      <c r="J347" s="55"/>
      <c r="K347" s="25"/>
      <c r="L347" s="25"/>
      <c r="M347" s="25"/>
      <c r="N347" s="25"/>
    </row>
    <row r="348" spans="1:14" ht="14.25">
      <c r="A348" s="55"/>
      <c r="B348" s="25"/>
      <c r="C348" s="25"/>
      <c r="D348" s="55"/>
      <c r="E348" s="55"/>
      <c r="F348" s="55"/>
      <c r="G348" s="55"/>
      <c r="H348" s="55"/>
      <c r="I348" s="55"/>
      <c r="J348" s="55"/>
      <c r="K348" s="25"/>
      <c r="L348" s="25"/>
      <c r="M348" s="25"/>
      <c r="N348" s="25"/>
    </row>
    <row r="349" spans="1:14" ht="14.25">
      <c r="A349" s="55"/>
      <c r="B349" s="25"/>
      <c r="C349" s="25"/>
      <c r="D349" s="55"/>
      <c r="E349" s="55"/>
      <c r="F349" s="55"/>
      <c r="G349" s="55"/>
      <c r="H349" s="55"/>
      <c r="I349" s="55"/>
      <c r="J349" s="55"/>
      <c r="K349" s="25"/>
      <c r="L349" s="25"/>
      <c r="M349" s="25"/>
      <c r="N349" s="25"/>
    </row>
    <row r="350" spans="1:14" ht="14.25">
      <c r="A350" s="55"/>
      <c r="B350" s="25"/>
      <c r="C350" s="25"/>
      <c r="D350" s="55"/>
      <c r="E350" s="55"/>
      <c r="F350" s="55"/>
      <c r="G350" s="55"/>
      <c r="H350" s="55"/>
      <c r="I350" s="55"/>
      <c r="J350" s="55"/>
      <c r="K350" s="25"/>
      <c r="L350" s="25"/>
      <c r="M350" s="25"/>
      <c r="N350" s="25"/>
    </row>
    <row r="351" spans="1:14" ht="14.25">
      <c r="A351" s="55"/>
      <c r="B351" s="25"/>
      <c r="C351" s="25"/>
      <c r="D351" s="55"/>
      <c r="E351" s="55"/>
      <c r="F351" s="55"/>
      <c r="G351" s="55"/>
      <c r="H351" s="55"/>
      <c r="I351" s="55"/>
      <c r="J351" s="55"/>
      <c r="K351" s="25"/>
      <c r="L351" s="25"/>
      <c r="M351" s="25"/>
      <c r="N351" s="25"/>
    </row>
    <row r="352" spans="1:14" ht="14.25">
      <c r="A352" s="55"/>
      <c r="B352" s="25"/>
      <c r="C352" s="25"/>
      <c r="D352" s="55"/>
      <c r="E352" s="55"/>
      <c r="F352" s="55"/>
      <c r="G352" s="55"/>
      <c r="H352" s="55"/>
      <c r="I352" s="55"/>
      <c r="J352" s="55"/>
      <c r="K352" s="25"/>
      <c r="L352" s="25"/>
      <c r="M352" s="25"/>
      <c r="N352" s="25"/>
    </row>
    <row r="353" spans="1:14" ht="14.25">
      <c r="A353" s="55"/>
      <c r="B353" s="25"/>
      <c r="C353" s="25"/>
      <c r="D353" s="55"/>
      <c r="E353" s="55"/>
      <c r="F353" s="55"/>
      <c r="G353" s="55"/>
      <c r="H353" s="55"/>
      <c r="I353" s="55"/>
      <c r="J353" s="55"/>
      <c r="K353" s="25"/>
      <c r="L353" s="25"/>
      <c r="M353" s="25"/>
      <c r="N353" s="25"/>
    </row>
    <row r="354" spans="1:14" ht="14.25">
      <c r="A354" s="55"/>
      <c r="B354" s="25"/>
      <c r="C354" s="25"/>
      <c r="D354" s="55"/>
      <c r="E354" s="55"/>
      <c r="F354" s="55"/>
      <c r="G354" s="55"/>
      <c r="H354" s="55"/>
      <c r="I354" s="55"/>
      <c r="J354" s="55"/>
      <c r="K354" s="25"/>
      <c r="L354" s="25"/>
      <c r="M354" s="25"/>
      <c r="N354" s="25"/>
    </row>
    <row r="355" spans="1:14" ht="14.25">
      <c r="A355" s="55"/>
      <c r="B355" s="25"/>
      <c r="C355" s="25"/>
      <c r="D355" s="55"/>
      <c r="E355" s="55"/>
      <c r="F355" s="55"/>
      <c r="G355" s="55"/>
      <c r="H355" s="55"/>
      <c r="I355" s="55"/>
      <c r="J355" s="55"/>
      <c r="K355" s="25"/>
      <c r="L355" s="25"/>
      <c r="M355" s="25"/>
      <c r="N355" s="25"/>
    </row>
    <row r="356" spans="1:14" ht="14.25">
      <c r="A356" s="55"/>
      <c r="B356" s="25"/>
      <c r="C356" s="25"/>
      <c r="D356" s="55"/>
      <c r="E356" s="55"/>
      <c r="F356" s="55"/>
      <c r="G356" s="55"/>
      <c r="H356" s="55"/>
      <c r="I356" s="55"/>
      <c r="J356" s="55"/>
      <c r="K356" s="25"/>
      <c r="L356" s="25"/>
      <c r="M356" s="25"/>
      <c r="N356" s="25"/>
    </row>
    <row r="357" spans="1:14" ht="14.25">
      <c r="A357" s="55"/>
      <c r="B357" s="25"/>
      <c r="C357" s="25"/>
      <c r="D357" s="55"/>
      <c r="E357" s="55"/>
      <c r="F357" s="55"/>
      <c r="G357" s="55"/>
      <c r="H357" s="55"/>
      <c r="I357" s="55"/>
      <c r="J357" s="55"/>
      <c r="K357" s="25"/>
      <c r="L357" s="25"/>
      <c r="M357" s="25"/>
      <c r="N357" s="25"/>
    </row>
    <row r="358" spans="1:14" ht="14.25">
      <c r="A358" s="55"/>
      <c r="B358" s="25"/>
      <c r="C358" s="25"/>
      <c r="D358" s="55"/>
      <c r="E358" s="55"/>
      <c r="F358" s="55"/>
      <c r="G358" s="55"/>
      <c r="H358" s="55"/>
      <c r="I358" s="55"/>
      <c r="J358" s="55"/>
      <c r="K358" s="25"/>
      <c r="L358" s="25"/>
      <c r="M358" s="25"/>
      <c r="N358" s="25"/>
    </row>
    <row r="359" spans="1:14" ht="14.25">
      <c r="A359" s="55"/>
      <c r="B359" s="25"/>
      <c r="C359" s="25"/>
      <c r="D359" s="55"/>
      <c r="E359" s="55"/>
      <c r="F359" s="55"/>
      <c r="G359" s="55"/>
      <c r="H359" s="55"/>
      <c r="I359" s="55"/>
      <c r="J359" s="55"/>
      <c r="K359" s="25"/>
      <c r="L359" s="25"/>
      <c r="M359" s="25"/>
      <c r="N359" s="25"/>
    </row>
    <row r="360" spans="1:14" ht="14.25">
      <c r="A360" s="55"/>
      <c r="B360" s="25"/>
      <c r="C360" s="25"/>
      <c r="D360" s="55"/>
      <c r="E360" s="55"/>
      <c r="F360" s="55"/>
      <c r="G360" s="55"/>
      <c r="H360" s="55"/>
      <c r="I360" s="55"/>
      <c r="J360" s="55"/>
      <c r="K360" s="25"/>
      <c r="L360" s="25"/>
      <c r="M360" s="25"/>
      <c r="N360" s="25"/>
    </row>
  </sheetData>
  <mergeCells count="96">
    <mergeCell ref="N165:N166"/>
    <mergeCell ref="A178:J178"/>
    <mergeCell ref="A179:J179"/>
    <mergeCell ref="A180:A181"/>
    <mergeCell ref="B180:B181"/>
    <mergeCell ref="C180:C181"/>
    <mergeCell ref="D180:I180"/>
    <mergeCell ref="J180:M180"/>
    <mergeCell ref="N180:N181"/>
    <mergeCell ref="A163:J163"/>
    <mergeCell ref="A164:J164"/>
    <mergeCell ref="A165:A166"/>
    <mergeCell ref="B165:B166"/>
    <mergeCell ref="C165:C166"/>
    <mergeCell ref="D165:I165"/>
    <mergeCell ref="J165:M165"/>
    <mergeCell ref="N122:N123"/>
    <mergeCell ref="A153:J153"/>
    <mergeCell ref="A154:J154"/>
    <mergeCell ref="A155:A156"/>
    <mergeCell ref="B155:B156"/>
    <mergeCell ref="C155:C156"/>
    <mergeCell ref="D155:I155"/>
    <mergeCell ref="J155:M155"/>
    <mergeCell ref="N155:N156"/>
    <mergeCell ref="A120:J120"/>
    <mergeCell ref="A121:J121"/>
    <mergeCell ref="A122:A123"/>
    <mergeCell ref="B122:B123"/>
    <mergeCell ref="C122:C123"/>
    <mergeCell ref="D122:I122"/>
    <mergeCell ref="J122:M122"/>
    <mergeCell ref="N79:N80"/>
    <mergeCell ref="A90:J90"/>
    <mergeCell ref="A91:J91"/>
    <mergeCell ref="A92:A93"/>
    <mergeCell ref="B92:B93"/>
    <mergeCell ref="C92:C93"/>
    <mergeCell ref="D92:I92"/>
    <mergeCell ref="J92:M92"/>
    <mergeCell ref="N92:N93"/>
    <mergeCell ref="A77:J77"/>
    <mergeCell ref="A78:J78"/>
    <mergeCell ref="A79:A80"/>
    <mergeCell ref="B79:B80"/>
    <mergeCell ref="C79:C80"/>
    <mergeCell ref="D79:I79"/>
    <mergeCell ref="J79:M79"/>
    <mergeCell ref="N52:N53"/>
    <mergeCell ref="A61:J61"/>
    <mergeCell ref="A62:J62"/>
    <mergeCell ref="A63:A64"/>
    <mergeCell ref="B63:B64"/>
    <mergeCell ref="C63:C64"/>
    <mergeCell ref="D63:I63"/>
    <mergeCell ref="J63:M63"/>
    <mergeCell ref="N63:N64"/>
    <mergeCell ref="A50:J50"/>
    <mergeCell ref="A51:J51"/>
    <mergeCell ref="A52:A53"/>
    <mergeCell ref="B52:B53"/>
    <mergeCell ref="C52:C53"/>
    <mergeCell ref="D52:I52"/>
    <mergeCell ref="J52:M52"/>
    <mergeCell ref="N25:N26"/>
    <mergeCell ref="A40:J40"/>
    <mergeCell ref="A41:J41"/>
    <mergeCell ref="A42:A43"/>
    <mergeCell ref="B42:B43"/>
    <mergeCell ref="C42:C43"/>
    <mergeCell ref="D42:I42"/>
    <mergeCell ref="J42:M42"/>
    <mergeCell ref="N42:N43"/>
    <mergeCell ref="A23:J23"/>
    <mergeCell ref="A24:J24"/>
    <mergeCell ref="A25:A26"/>
    <mergeCell ref="B25:B26"/>
    <mergeCell ref="C25:C26"/>
    <mergeCell ref="D25:I25"/>
    <mergeCell ref="J25:M25"/>
    <mergeCell ref="N3:N4"/>
    <mergeCell ref="A12:J12"/>
    <mergeCell ref="A13:J13"/>
    <mergeCell ref="A14:A15"/>
    <mergeCell ref="B14:B15"/>
    <mergeCell ref="C14:C15"/>
    <mergeCell ref="D14:I14"/>
    <mergeCell ref="J14:M14"/>
    <mergeCell ref="N14:N15"/>
    <mergeCell ref="A1:J1"/>
    <mergeCell ref="A2:J2"/>
    <mergeCell ref="A3:A4"/>
    <mergeCell ref="B3:B4"/>
    <mergeCell ref="C3:C4"/>
    <mergeCell ref="D3:I3"/>
    <mergeCell ref="J3:M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6"/>
  <sheetViews>
    <sheetView workbookViewId="0" topLeftCell="A194">
      <selection activeCell="C221" sqref="C221"/>
    </sheetView>
  </sheetViews>
  <sheetFormatPr defaultColWidth="9.00390625" defaultRowHeight="14.25"/>
  <cols>
    <col min="1" max="1" width="3.375" style="131" customWidth="1"/>
    <col min="2" max="2" width="8.75390625" style="122" customWidth="1"/>
    <col min="3" max="3" width="29.875" style="122" customWidth="1"/>
    <col min="4" max="5" width="8.50390625" style="131" customWidth="1"/>
    <col min="6" max="6" width="6.875" style="131" customWidth="1"/>
    <col min="7" max="7" width="8.625" style="131" customWidth="1"/>
    <col min="8" max="8" width="6.75390625" style="131" customWidth="1"/>
    <col min="9" max="9" width="9.00390625" style="131" customWidth="1"/>
    <col min="10" max="10" width="10.125" style="131" customWidth="1"/>
    <col min="11" max="11" width="8.125" style="122" customWidth="1"/>
    <col min="12" max="16384" width="9.00390625" style="122" customWidth="1"/>
  </cols>
  <sheetData>
    <row r="1" spans="1:10" s="115" customFormat="1" ht="18.75">
      <c r="A1" s="114" t="s">
        <v>51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115" customFormat="1" ht="19.5" thickBot="1">
      <c r="A2" s="114" t="s">
        <v>355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4" s="10" customFormat="1" ht="15.75" customHeight="1">
      <c r="A3" s="3"/>
      <c r="B3" s="4" t="s">
        <v>202</v>
      </c>
      <c r="C3" s="4" t="s">
        <v>203</v>
      </c>
      <c r="D3" s="5" t="s">
        <v>204</v>
      </c>
      <c r="E3" s="6"/>
      <c r="F3" s="6"/>
      <c r="G3" s="6"/>
      <c r="H3" s="6"/>
      <c r="I3" s="7"/>
      <c r="J3" s="5" t="s">
        <v>205</v>
      </c>
      <c r="K3" s="6"/>
      <c r="L3" s="6"/>
      <c r="M3" s="8"/>
      <c r="N3" s="9" t="s">
        <v>206</v>
      </c>
    </row>
    <row r="4" spans="1:14" s="10" customFormat="1" ht="15" thickBot="1">
      <c r="A4" s="11"/>
      <c r="B4" s="12"/>
      <c r="C4" s="12"/>
      <c r="D4" s="13" t="s">
        <v>207</v>
      </c>
      <c r="E4" s="14" t="s">
        <v>208</v>
      </c>
      <c r="F4" s="14" t="s">
        <v>209</v>
      </c>
      <c r="G4" s="14" t="s">
        <v>210</v>
      </c>
      <c r="H4" s="14" t="s">
        <v>211</v>
      </c>
      <c r="I4" s="15" t="s">
        <v>212</v>
      </c>
      <c r="J4" s="13" t="s">
        <v>213</v>
      </c>
      <c r="K4" s="14" t="s">
        <v>214</v>
      </c>
      <c r="L4" s="14" t="s">
        <v>215</v>
      </c>
      <c r="M4" s="16" t="s">
        <v>216</v>
      </c>
      <c r="N4" s="17"/>
    </row>
    <row r="5" spans="1:14" s="25" customFormat="1" ht="14.25" customHeight="1">
      <c r="A5" s="18"/>
      <c r="B5" s="19"/>
      <c r="C5" s="20" t="s">
        <v>356</v>
      </c>
      <c r="D5" s="21"/>
      <c r="E5" s="22"/>
      <c r="F5" s="22"/>
      <c r="G5" s="22"/>
      <c r="H5" s="22"/>
      <c r="I5" s="23"/>
      <c r="J5" s="21"/>
      <c r="K5" s="22"/>
      <c r="L5" s="22"/>
      <c r="M5" s="23"/>
      <c r="N5" s="24">
        <v>39859.99</v>
      </c>
    </row>
    <row r="6" spans="1:14" s="2" customFormat="1" ht="14.25" customHeight="1" thickBot="1">
      <c r="A6" s="116">
        <v>1</v>
      </c>
      <c r="B6" s="117"/>
      <c r="C6" s="28" t="s">
        <v>357</v>
      </c>
      <c r="D6" s="118"/>
      <c r="E6" s="119"/>
      <c r="F6" s="119"/>
      <c r="G6" s="119"/>
      <c r="H6" s="119"/>
      <c r="I6" s="120"/>
      <c r="J6" s="118"/>
      <c r="K6" s="119"/>
      <c r="L6" s="119"/>
      <c r="M6" s="120"/>
      <c r="N6" s="121">
        <f>N5+SUM(D6:I6)-SUM(J6:M6)</f>
        <v>39859.99</v>
      </c>
    </row>
    <row r="7" spans="1:14" s="25" customFormat="1" ht="14.25" customHeight="1">
      <c r="A7" s="35"/>
      <c r="B7" s="36"/>
      <c r="C7" s="37" t="s">
        <v>257</v>
      </c>
      <c r="D7" s="38">
        <f aca="true" t="shared" si="0" ref="D7:M7">SUM(D6:D6)</f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40">
        <f t="shared" si="0"/>
        <v>0</v>
      </c>
      <c r="J7" s="38">
        <f t="shared" si="0"/>
        <v>0</v>
      </c>
      <c r="K7" s="39">
        <f t="shared" si="0"/>
        <v>0</v>
      </c>
      <c r="L7" s="39">
        <f t="shared" si="0"/>
        <v>0</v>
      </c>
      <c r="M7" s="40">
        <f t="shared" si="0"/>
        <v>0</v>
      </c>
      <c r="N7" s="41">
        <f>N5+SUM(D7:I7)-SUM(J7:M7)</f>
        <v>39859.99</v>
      </c>
    </row>
    <row r="8" spans="1:14" s="25" customFormat="1" ht="14.25" customHeight="1" thickBot="1">
      <c r="A8" s="42"/>
      <c r="B8" s="42"/>
      <c r="C8" s="43" t="s">
        <v>392</v>
      </c>
      <c r="D8" s="44">
        <f aca="true" t="shared" si="1" ref="D8:M8">D7</f>
        <v>0</v>
      </c>
      <c r="E8" s="45">
        <f t="shared" si="1"/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  <c r="I8" s="46">
        <f t="shared" si="1"/>
        <v>0</v>
      </c>
      <c r="J8" s="47">
        <f t="shared" si="1"/>
        <v>0</v>
      </c>
      <c r="K8" s="48">
        <f t="shared" si="1"/>
        <v>0</v>
      </c>
      <c r="L8" s="48">
        <f t="shared" si="1"/>
        <v>0</v>
      </c>
      <c r="M8" s="49">
        <f t="shared" si="1"/>
        <v>0</v>
      </c>
      <c r="N8" s="46">
        <f>N7</f>
        <v>39859.99</v>
      </c>
    </row>
    <row r="9" spans="1:14" s="25" customFormat="1" ht="14.25" customHeight="1" thickBot="1">
      <c r="A9" s="50"/>
      <c r="B9" s="50"/>
      <c r="C9" s="51" t="s">
        <v>52</v>
      </c>
      <c r="D9" s="52">
        <f>73150+D8</f>
        <v>73150</v>
      </c>
      <c r="E9" s="53">
        <f>8.91+E8</f>
        <v>8.91</v>
      </c>
      <c r="F9" s="53">
        <v>0</v>
      </c>
      <c r="G9" s="53">
        <v>0</v>
      </c>
      <c r="H9" s="53">
        <v>0</v>
      </c>
      <c r="I9" s="54">
        <f>25.08+I8</f>
        <v>25.08</v>
      </c>
      <c r="J9" s="53">
        <f>32250+J8</f>
        <v>32250</v>
      </c>
      <c r="K9" s="53">
        <v>0</v>
      </c>
      <c r="L9" s="53">
        <v>0</v>
      </c>
      <c r="M9" s="53">
        <f>1074+M8</f>
        <v>1074</v>
      </c>
      <c r="N9" s="54">
        <f>SUM(D9:I9)-SUM(J9:M9)</f>
        <v>39859.990000000005</v>
      </c>
    </row>
    <row r="10" spans="1:14" ht="14.25">
      <c r="A10" s="55"/>
      <c r="B10" s="25"/>
      <c r="C10" s="25"/>
      <c r="D10" s="55"/>
      <c r="E10" s="55"/>
      <c r="F10" s="55"/>
      <c r="G10" s="55"/>
      <c r="H10" s="55"/>
      <c r="I10" s="55"/>
      <c r="J10" s="55"/>
      <c r="K10" s="25"/>
      <c r="L10" s="25"/>
      <c r="M10" s="25"/>
      <c r="N10" s="25"/>
    </row>
    <row r="11" spans="1:10" s="115" customFormat="1" ht="18.75">
      <c r="A11" s="114" t="s">
        <v>544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s="115" customFormat="1" ht="19.5" thickBot="1">
      <c r="A12" s="114" t="s">
        <v>355</v>
      </c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4" s="10" customFormat="1" ht="15.75" customHeight="1">
      <c r="A13" s="3"/>
      <c r="B13" s="4" t="s">
        <v>202</v>
      </c>
      <c r="C13" s="4" t="s">
        <v>203</v>
      </c>
      <c r="D13" s="5" t="s">
        <v>204</v>
      </c>
      <c r="E13" s="6"/>
      <c r="F13" s="6"/>
      <c r="G13" s="6"/>
      <c r="H13" s="6"/>
      <c r="I13" s="7"/>
      <c r="J13" s="5" t="s">
        <v>205</v>
      </c>
      <c r="K13" s="6"/>
      <c r="L13" s="6"/>
      <c r="M13" s="8"/>
      <c r="N13" s="9" t="s">
        <v>206</v>
      </c>
    </row>
    <row r="14" spans="1:14" s="10" customFormat="1" ht="15" thickBot="1">
      <c r="A14" s="11"/>
      <c r="B14" s="12"/>
      <c r="C14" s="59"/>
      <c r="D14" s="13" t="s">
        <v>207</v>
      </c>
      <c r="E14" s="14" t="s">
        <v>208</v>
      </c>
      <c r="F14" s="14" t="s">
        <v>209</v>
      </c>
      <c r="G14" s="14" t="s">
        <v>210</v>
      </c>
      <c r="H14" s="14" t="s">
        <v>211</v>
      </c>
      <c r="I14" s="15" t="s">
        <v>212</v>
      </c>
      <c r="J14" s="13" t="s">
        <v>213</v>
      </c>
      <c r="K14" s="14" t="s">
        <v>214</v>
      </c>
      <c r="L14" s="14" t="s">
        <v>215</v>
      </c>
      <c r="M14" s="16" t="s">
        <v>216</v>
      </c>
      <c r="N14" s="17"/>
    </row>
    <row r="15" spans="1:14" s="25" customFormat="1" ht="14.25" customHeight="1">
      <c r="A15" s="18"/>
      <c r="B15" s="63"/>
      <c r="C15" s="35" t="s">
        <v>217</v>
      </c>
      <c r="D15" s="64"/>
      <c r="E15" s="22"/>
      <c r="F15" s="22"/>
      <c r="G15" s="22"/>
      <c r="H15" s="22"/>
      <c r="I15" s="23"/>
      <c r="J15" s="21"/>
      <c r="K15" s="22"/>
      <c r="L15" s="22"/>
      <c r="M15" s="23"/>
      <c r="N15" s="24">
        <f>N9</f>
        <v>39859.990000000005</v>
      </c>
    </row>
    <row r="16" spans="1:14" s="25" customFormat="1" ht="14.25" customHeight="1">
      <c r="A16" s="26">
        <v>1</v>
      </c>
      <c r="B16" s="67" t="s">
        <v>53</v>
      </c>
      <c r="C16" s="28" t="s">
        <v>55</v>
      </c>
      <c r="D16" s="68"/>
      <c r="E16" s="30">
        <v>600</v>
      </c>
      <c r="F16" s="30"/>
      <c r="G16" s="30"/>
      <c r="H16" s="30"/>
      <c r="I16" s="31"/>
      <c r="J16" s="29"/>
      <c r="K16" s="30"/>
      <c r="L16" s="30"/>
      <c r="M16" s="31"/>
      <c r="N16" s="32">
        <f>N15+SUM(D16:I16)-SUM(J16:M16)</f>
        <v>40459.990000000005</v>
      </c>
    </row>
    <row r="17" spans="1:14" s="25" customFormat="1" ht="14.25" customHeight="1">
      <c r="A17" s="18">
        <f>A16+1</f>
        <v>2</v>
      </c>
      <c r="B17" s="71" t="s">
        <v>54</v>
      </c>
      <c r="C17" s="73" t="s">
        <v>56</v>
      </c>
      <c r="D17" s="64"/>
      <c r="E17" s="22"/>
      <c r="F17" s="22"/>
      <c r="G17" s="22"/>
      <c r="H17" s="22"/>
      <c r="I17" s="23"/>
      <c r="J17" s="21">
        <v>900</v>
      </c>
      <c r="K17" s="22"/>
      <c r="L17" s="22"/>
      <c r="M17" s="23"/>
      <c r="N17" s="32">
        <f aca="true" t="shared" si="2" ref="N17:N28">N16+SUM(D17:I17)-SUM(J17:M17)</f>
        <v>39559.990000000005</v>
      </c>
    </row>
    <row r="18" spans="1:14" s="25" customFormat="1" ht="14.25" customHeight="1">
      <c r="A18" s="18">
        <f aca="true" t="shared" si="3" ref="A18:A28">A17+1</f>
        <v>3</v>
      </c>
      <c r="B18" s="71" t="s">
        <v>54</v>
      </c>
      <c r="C18" s="73" t="s">
        <v>57</v>
      </c>
      <c r="D18" s="64"/>
      <c r="E18" s="22"/>
      <c r="F18" s="22"/>
      <c r="G18" s="22"/>
      <c r="H18" s="22"/>
      <c r="I18" s="23"/>
      <c r="J18" s="21">
        <v>900</v>
      </c>
      <c r="K18" s="22"/>
      <c r="L18" s="22"/>
      <c r="M18" s="23"/>
      <c r="N18" s="32">
        <f t="shared" si="2"/>
        <v>38659.990000000005</v>
      </c>
    </row>
    <row r="19" spans="1:14" s="25" customFormat="1" ht="14.25" customHeight="1">
      <c r="A19" s="18">
        <f t="shared" si="3"/>
        <v>4</v>
      </c>
      <c r="B19" s="71" t="s">
        <v>54</v>
      </c>
      <c r="C19" s="73" t="s">
        <v>195</v>
      </c>
      <c r="D19" s="64"/>
      <c r="E19" s="22"/>
      <c r="F19" s="22"/>
      <c r="G19" s="22"/>
      <c r="H19" s="22"/>
      <c r="I19" s="23"/>
      <c r="J19" s="21">
        <v>900</v>
      </c>
      <c r="K19" s="22"/>
      <c r="L19" s="22"/>
      <c r="M19" s="23"/>
      <c r="N19" s="32">
        <f t="shared" si="2"/>
        <v>37759.990000000005</v>
      </c>
    </row>
    <row r="20" spans="1:14" s="25" customFormat="1" ht="14.25" customHeight="1">
      <c r="A20" s="18">
        <f t="shared" si="3"/>
        <v>5</v>
      </c>
      <c r="B20" s="71" t="s">
        <v>54</v>
      </c>
      <c r="C20" s="73" t="s">
        <v>194</v>
      </c>
      <c r="D20" s="64"/>
      <c r="E20" s="22"/>
      <c r="F20" s="22"/>
      <c r="G20" s="22"/>
      <c r="H20" s="22"/>
      <c r="I20" s="23"/>
      <c r="J20" s="21">
        <v>1000</v>
      </c>
      <c r="K20" s="22"/>
      <c r="L20" s="22"/>
      <c r="M20" s="23"/>
      <c r="N20" s="32">
        <f t="shared" si="2"/>
        <v>36759.990000000005</v>
      </c>
    </row>
    <row r="21" spans="1:14" s="25" customFormat="1" ht="14.25" customHeight="1">
      <c r="A21" s="18">
        <f t="shared" si="3"/>
        <v>6</v>
      </c>
      <c r="B21" s="71" t="s">
        <v>54</v>
      </c>
      <c r="C21" s="73" t="s">
        <v>196</v>
      </c>
      <c r="D21" s="64"/>
      <c r="E21" s="22"/>
      <c r="F21" s="22"/>
      <c r="G21" s="22"/>
      <c r="H21" s="22"/>
      <c r="I21" s="23"/>
      <c r="J21" s="21">
        <v>1200</v>
      </c>
      <c r="K21" s="22"/>
      <c r="L21" s="22"/>
      <c r="M21" s="23"/>
      <c r="N21" s="32">
        <f t="shared" si="2"/>
        <v>35559.990000000005</v>
      </c>
    </row>
    <row r="22" spans="1:14" s="25" customFormat="1" ht="14.25" customHeight="1">
      <c r="A22" s="18">
        <f t="shared" si="3"/>
        <v>7</v>
      </c>
      <c r="B22" s="71" t="s">
        <v>54</v>
      </c>
      <c r="C22" s="73" t="s">
        <v>347</v>
      </c>
      <c r="D22" s="64"/>
      <c r="E22" s="22"/>
      <c r="F22" s="22"/>
      <c r="G22" s="22"/>
      <c r="H22" s="22"/>
      <c r="I22" s="23"/>
      <c r="J22" s="21">
        <v>2500</v>
      </c>
      <c r="K22" s="22"/>
      <c r="L22" s="22"/>
      <c r="M22" s="23"/>
      <c r="N22" s="32">
        <f t="shared" si="2"/>
        <v>33059.990000000005</v>
      </c>
    </row>
    <row r="23" spans="1:14" s="25" customFormat="1" ht="14.25" customHeight="1">
      <c r="A23" s="18">
        <f t="shared" si="3"/>
        <v>8</v>
      </c>
      <c r="B23" s="71" t="s">
        <v>54</v>
      </c>
      <c r="C23" s="73" t="s">
        <v>199</v>
      </c>
      <c r="D23" s="64"/>
      <c r="E23" s="22"/>
      <c r="F23" s="22"/>
      <c r="G23" s="22"/>
      <c r="H23" s="22"/>
      <c r="I23" s="23"/>
      <c r="J23" s="21">
        <v>2000</v>
      </c>
      <c r="K23" s="22"/>
      <c r="L23" s="22"/>
      <c r="M23" s="23"/>
      <c r="N23" s="32">
        <f t="shared" si="2"/>
        <v>31059.990000000005</v>
      </c>
    </row>
    <row r="24" spans="1:14" s="25" customFormat="1" ht="14.25" customHeight="1">
      <c r="A24" s="18">
        <f t="shared" si="3"/>
        <v>9</v>
      </c>
      <c r="B24" s="71" t="s">
        <v>54</v>
      </c>
      <c r="C24" s="73" t="s">
        <v>200</v>
      </c>
      <c r="D24" s="64"/>
      <c r="E24" s="22"/>
      <c r="F24" s="22"/>
      <c r="G24" s="22"/>
      <c r="H24" s="22"/>
      <c r="I24" s="23"/>
      <c r="J24" s="21">
        <v>1300</v>
      </c>
      <c r="K24" s="22"/>
      <c r="L24" s="22"/>
      <c r="M24" s="23"/>
      <c r="N24" s="32">
        <f t="shared" si="2"/>
        <v>29759.990000000005</v>
      </c>
    </row>
    <row r="25" spans="1:14" s="25" customFormat="1" ht="14.25" customHeight="1">
      <c r="A25" s="18">
        <f t="shared" si="3"/>
        <v>10</v>
      </c>
      <c r="B25" s="71" t="s">
        <v>54</v>
      </c>
      <c r="C25" s="73" t="s">
        <v>350</v>
      </c>
      <c r="D25" s="64"/>
      <c r="E25" s="22"/>
      <c r="F25" s="22"/>
      <c r="G25" s="22"/>
      <c r="H25" s="22"/>
      <c r="I25" s="23"/>
      <c r="J25" s="21">
        <v>1000</v>
      </c>
      <c r="K25" s="22"/>
      <c r="L25" s="22"/>
      <c r="M25" s="23"/>
      <c r="N25" s="32">
        <f t="shared" si="2"/>
        <v>28759.990000000005</v>
      </c>
    </row>
    <row r="26" spans="1:14" s="25" customFormat="1" ht="14.25" customHeight="1">
      <c r="A26" s="18">
        <f t="shared" si="3"/>
        <v>11</v>
      </c>
      <c r="B26" s="71" t="s">
        <v>54</v>
      </c>
      <c r="C26" s="73" t="s">
        <v>349</v>
      </c>
      <c r="D26" s="64"/>
      <c r="E26" s="22"/>
      <c r="F26" s="22"/>
      <c r="G26" s="22"/>
      <c r="H26" s="22"/>
      <c r="I26" s="23"/>
      <c r="J26" s="21">
        <v>900</v>
      </c>
      <c r="K26" s="22"/>
      <c r="L26" s="22"/>
      <c r="M26" s="23"/>
      <c r="N26" s="32">
        <f t="shared" si="2"/>
        <v>27859.990000000005</v>
      </c>
    </row>
    <row r="27" spans="1:14" s="25" customFormat="1" ht="14.25" customHeight="1">
      <c r="A27" s="18">
        <f t="shared" si="3"/>
        <v>12</v>
      </c>
      <c r="B27" s="71" t="s">
        <v>54</v>
      </c>
      <c r="C27" s="73" t="s">
        <v>351</v>
      </c>
      <c r="D27" s="64"/>
      <c r="E27" s="22"/>
      <c r="F27" s="22"/>
      <c r="G27" s="22"/>
      <c r="H27" s="22"/>
      <c r="I27" s="23"/>
      <c r="J27" s="21">
        <v>1000</v>
      </c>
      <c r="K27" s="22"/>
      <c r="L27" s="22"/>
      <c r="M27" s="23"/>
      <c r="N27" s="32">
        <f t="shared" si="2"/>
        <v>26859.990000000005</v>
      </c>
    </row>
    <row r="28" spans="1:14" s="25" customFormat="1" ht="14.25" customHeight="1" thickBot="1">
      <c r="A28" s="18">
        <f t="shared" si="3"/>
        <v>13</v>
      </c>
      <c r="B28" s="71" t="s">
        <v>54</v>
      </c>
      <c r="C28" s="74" t="s">
        <v>352</v>
      </c>
      <c r="D28" s="64"/>
      <c r="E28" s="22"/>
      <c r="F28" s="22"/>
      <c r="G28" s="22"/>
      <c r="H28" s="22"/>
      <c r="I28" s="23"/>
      <c r="J28" s="21">
        <v>1000</v>
      </c>
      <c r="K28" s="22"/>
      <c r="L28" s="22"/>
      <c r="M28" s="23"/>
      <c r="N28" s="32">
        <f t="shared" si="2"/>
        <v>25859.990000000005</v>
      </c>
    </row>
    <row r="29" spans="1:14" s="25" customFormat="1" ht="14.25" customHeight="1">
      <c r="A29" s="35"/>
      <c r="B29" s="36"/>
      <c r="C29" s="75" t="s">
        <v>257</v>
      </c>
      <c r="D29" s="38">
        <f>SUM(D16:D28)</f>
        <v>0</v>
      </c>
      <c r="E29" s="39">
        <f>SUM(E16:E28)</f>
        <v>600</v>
      </c>
      <c r="F29" s="39">
        <f>SUM(F16:F28)</f>
        <v>0</v>
      </c>
      <c r="G29" s="39">
        <f>SUM(G16:G28)</f>
        <v>0</v>
      </c>
      <c r="H29" s="39">
        <f>SUM(H16:H28)</f>
        <v>0</v>
      </c>
      <c r="I29" s="40">
        <f>SUM(I16:I28)</f>
        <v>0</v>
      </c>
      <c r="J29" s="38">
        <f>SUM(J16:J28)</f>
        <v>14600</v>
      </c>
      <c r="K29" s="39">
        <f>SUM(K16:K28)</f>
        <v>0</v>
      </c>
      <c r="L29" s="39">
        <f>SUM(L16:L28)</f>
        <v>0</v>
      </c>
      <c r="M29" s="40">
        <f>SUM(M16:M28)</f>
        <v>0</v>
      </c>
      <c r="N29" s="41">
        <f>N15+SUM(D29:I29)-SUM(J29:M29)</f>
        <v>25859.990000000005</v>
      </c>
    </row>
    <row r="30" spans="1:14" s="25" customFormat="1" ht="14.25" customHeight="1" thickBot="1">
      <c r="A30" s="42"/>
      <c r="B30" s="42"/>
      <c r="C30" s="43" t="s">
        <v>393</v>
      </c>
      <c r="D30" s="44">
        <f>D29</f>
        <v>0</v>
      </c>
      <c r="E30" s="45">
        <f aca="true" t="shared" si="4" ref="E30:N30">E29</f>
        <v>600</v>
      </c>
      <c r="F30" s="45">
        <f t="shared" si="4"/>
        <v>0</v>
      </c>
      <c r="G30" s="45">
        <f t="shared" si="4"/>
        <v>0</v>
      </c>
      <c r="H30" s="45">
        <f t="shared" si="4"/>
        <v>0</v>
      </c>
      <c r="I30" s="46">
        <f t="shared" si="4"/>
        <v>0</v>
      </c>
      <c r="J30" s="47">
        <f t="shared" si="4"/>
        <v>14600</v>
      </c>
      <c r="K30" s="48">
        <f t="shared" si="4"/>
        <v>0</v>
      </c>
      <c r="L30" s="48">
        <f t="shared" si="4"/>
        <v>0</v>
      </c>
      <c r="M30" s="49">
        <f t="shared" si="4"/>
        <v>0</v>
      </c>
      <c r="N30" s="46">
        <f t="shared" si="4"/>
        <v>25859.990000000005</v>
      </c>
    </row>
    <row r="31" spans="1:14" s="25" customFormat="1" ht="14.25" customHeight="1" thickBot="1">
      <c r="A31" s="50"/>
      <c r="B31" s="50"/>
      <c r="C31" s="97" t="s">
        <v>61</v>
      </c>
      <c r="D31" s="52">
        <f>D30+D9</f>
        <v>73150</v>
      </c>
      <c r="E31" s="81">
        <f>E30+E9</f>
        <v>608.91</v>
      </c>
      <c r="F31" s="81">
        <f>F30+F9</f>
        <v>0</v>
      </c>
      <c r="G31" s="81">
        <f>G30+G9</f>
        <v>0</v>
      </c>
      <c r="H31" s="81">
        <f>H30+H9</f>
        <v>0</v>
      </c>
      <c r="I31" s="82">
        <f>I30+I9</f>
        <v>25.08</v>
      </c>
      <c r="J31" s="53">
        <f>J30+J9</f>
        <v>46850</v>
      </c>
      <c r="K31" s="53">
        <f>K30+K9</f>
        <v>0</v>
      </c>
      <c r="L31" s="53">
        <f>L30+L9</f>
        <v>0</v>
      </c>
      <c r="M31" s="53">
        <f>M30+M9</f>
        <v>1074</v>
      </c>
      <c r="N31" s="54">
        <f>SUM(D31:I31)-SUM(J31:M31)</f>
        <v>25859.990000000005</v>
      </c>
    </row>
    <row r="32" spans="1:14" ht="14.25">
      <c r="A32" s="55"/>
      <c r="B32" s="25"/>
      <c r="C32" s="25"/>
      <c r="D32" s="55"/>
      <c r="E32" s="55"/>
      <c r="F32" s="55"/>
      <c r="G32" s="55"/>
      <c r="H32" s="55"/>
      <c r="I32" s="55"/>
      <c r="J32" s="55"/>
      <c r="K32" s="25"/>
      <c r="L32" s="25"/>
      <c r="M32" s="25"/>
      <c r="N32" s="25"/>
    </row>
    <row r="33" spans="1:10" s="115" customFormat="1" ht="18.75">
      <c r="A33" s="114" t="s">
        <v>547</v>
      </c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s="115" customFormat="1" ht="19.5" thickBot="1">
      <c r="A34" s="114" t="s">
        <v>355</v>
      </c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4" s="10" customFormat="1" ht="15.75" customHeight="1">
      <c r="A35" s="3"/>
      <c r="B35" s="4" t="s">
        <v>202</v>
      </c>
      <c r="C35" s="4" t="s">
        <v>203</v>
      </c>
      <c r="D35" s="5" t="s">
        <v>204</v>
      </c>
      <c r="E35" s="6"/>
      <c r="F35" s="6"/>
      <c r="G35" s="6"/>
      <c r="H35" s="6"/>
      <c r="I35" s="7"/>
      <c r="J35" s="5" t="s">
        <v>205</v>
      </c>
      <c r="K35" s="6"/>
      <c r="L35" s="6"/>
      <c r="M35" s="8"/>
      <c r="N35" s="9" t="s">
        <v>206</v>
      </c>
    </row>
    <row r="36" spans="1:14" s="10" customFormat="1" ht="15" thickBot="1">
      <c r="A36" s="11"/>
      <c r="B36" s="12"/>
      <c r="C36" s="59"/>
      <c r="D36" s="13" t="s">
        <v>207</v>
      </c>
      <c r="E36" s="14" t="s">
        <v>208</v>
      </c>
      <c r="F36" s="14" t="s">
        <v>209</v>
      </c>
      <c r="G36" s="14" t="s">
        <v>210</v>
      </c>
      <c r="H36" s="14" t="s">
        <v>211</v>
      </c>
      <c r="I36" s="15" t="s">
        <v>212</v>
      </c>
      <c r="J36" s="13" t="s">
        <v>213</v>
      </c>
      <c r="K36" s="14" t="s">
        <v>214</v>
      </c>
      <c r="L36" s="14" t="s">
        <v>215</v>
      </c>
      <c r="M36" s="16" t="s">
        <v>216</v>
      </c>
      <c r="N36" s="17"/>
    </row>
    <row r="37" spans="1:14" s="25" customFormat="1" ht="14.25" customHeight="1">
      <c r="A37" s="18"/>
      <c r="B37" s="63"/>
      <c r="C37" s="227" t="s">
        <v>217</v>
      </c>
      <c r="D37" s="64"/>
      <c r="E37" s="22"/>
      <c r="F37" s="22"/>
      <c r="G37" s="22"/>
      <c r="H37" s="22"/>
      <c r="I37" s="23"/>
      <c r="J37" s="21"/>
      <c r="K37" s="22"/>
      <c r="L37" s="22"/>
      <c r="M37" s="23"/>
      <c r="N37" s="24">
        <f>N31</f>
        <v>25859.990000000005</v>
      </c>
    </row>
    <row r="38" spans="1:14" s="25" customFormat="1" ht="14.25" customHeight="1">
      <c r="A38" s="26">
        <v>1</v>
      </c>
      <c r="B38" s="67" t="s">
        <v>62</v>
      </c>
      <c r="C38" s="228" t="s">
        <v>354</v>
      </c>
      <c r="D38" s="68"/>
      <c r="E38" s="30"/>
      <c r="F38" s="30"/>
      <c r="G38" s="30"/>
      <c r="H38" s="30"/>
      <c r="I38" s="31"/>
      <c r="J38" s="29">
        <v>900</v>
      </c>
      <c r="K38" s="30"/>
      <c r="L38" s="30"/>
      <c r="M38" s="31"/>
      <c r="N38" s="32">
        <f>N37+SUM(D38:I38)-SUM(J38:M38)</f>
        <v>24959.990000000005</v>
      </c>
    </row>
    <row r="39" spans="1:14" s="25" customFormat="1" ht="14.25" customHeight="1">
      <c r="A39" s="26">
        <f>A38+1</f>
        <v>2</v>
      </c>
      <c r="B39" s="67" t="s">
        <v>62</v>
      </c>
      <c r="C39" s="228" t="s">
        <v>58</v>
      </c>
      <c r="D39" s="68"/>
      <c r="E39" s="30"/>
      <c r="F39" s="30"/>
      <c r="G39" s="30"/>
      <c r="H39" s="30"/>
      <c r="I39" s="31"/>
      <c r="J39" s="29">
        <v>900</v>
      </c>
      <c r="K39" s="30"/>
      <c r="L39" s="30"/>
      <c r="M39" s="31"/>
      <c r="N39" s="32">
        <f>N38+SUM(D39:I39)-SUM(J39:M39)</f>
        <v>24059.990000000005</v>
      </c>
    </row>
    <row r="40" spans="1:14" s="25" customFormat="1" ht="14.25" customHeight="1">
      <c r="A40" s="26">
        <f>A39+1</f>
        <v>3</v>
      </c>
      <c r="B40" s="67" t="s">
        <v>62</v>
      </c>
      <c r="C40" s="228" t="s">
        <v>193</v>
      </c>
      <c r="D40" s="68"/>
      <c r="E40" s="30"/>
      <c r="F40" s="30"/>
      <c r="G40" s="30"/>
      <c r="H40" s="30"/>
      <c r="I40" s="31"/>
      <c r="J40" s="29">
        <v>900</v>
      </c>
      <c r="K40" s="30"/>
      <c r="L40" s="30"/>
      <c r="M40" s="31"/>
      <c r="N40" s="32">
        <f>N39+SUM(D40:I40)-SUM(J40:M40)</f>
        <v>23159.990000000005</v>
      </c>
    </row>
    <row r="41" spans="1:14" s="25" customFormat="1" ht="14.25" customHeight="1">
      <c r="A41" s="26">
        <f>A40+1</f>
        <v>4</v>
      </c>
      <c r="B41" s="67" t="s">
        <v>62</v>
      </c>
      <c r="C41" s="228" t="s">
        <v>59</v>
      </c>
      <c r="D41" s="68"/>
      <c r="E41" s="30"/>
      <c r="F41" s="30"/>
      <c r="G41" s="30"/>
      <c r="H41" s="30"/>
      <c r="I41" s="31"/>
      <c r="J41" s="29">
        <v>1200</v>
      </c>
      <c r="K41" s="30"/>
      <c r="L41" s="30"/>
      <c r="M41" s="31"/>
      <c r="N41" s="32">
        <f>N40+SUM(D41:I41)-SUM(J41:M41)</f>
        <v>21959.990000000005</v>
      </c>
    </row>
    <row r="42" spans="1:14" s="25" customFormat="1" ht="14.25" customHeight="1" thickBot="1">
      <c r="A42" s="26">
        <f>A41+1</f>
        <v>5</v>
      </c>
      <c r="B42" s="67" t="s">
        <v>62</v>
      </c>
      <c r="C42" s="229" t="s">
        <v>60</v>
      </c>
      <c r="D42" s="68"/>
      <c r="E42" s="30"/>
      <c r="F42" s="30"/>
      <c r="G42" s="30"/>
      <c r="H42" s="30"/>
      <c r="I42" s="31"/>
      <c r="J42" s="29">
        <v>1800</v>
      </c>
      <c r="K42" s="30"/>
      <c r="L42" s="30"/>
      <c r="M42" s="31"/>
      <c r="N42" s="32">
        <f>N41+SUM(D42:I42)-SUM(J42:M42)</f>
        <v>20159.990000000005</v>
      </c>
    </row>
    <row r="43" spans="1:14" s="25" customFormat="1" ht="14.25" customHeight="1">
      <c r="A43" s="35"/>
      <c r="B43" s="36"/>
      <c r="C43" s="75" t="s">
        <v>257</v>
      </c>
      <c r="D43" s="38">
        <f aca="true" t="shared" si="5" ref="D43:M43">SUM(D38:D42)</f>
        <v>0</v>
      </c>
      <c r="E43" s="39">
        <f t="shared" si="5"/>
        <v>0</v>
      </c>
      <c r="F43" s="39">
        <f t="shared" si="5"/>
        <v>0</v>
      </c>
      <c r="G43" s="39">
        <f t="shared" si="5"/>
        <v>0</v>
      </c>
      <c r="H43" s="39">
        <f t="shared" si="5"/>
        <v>0</v>
      </c>
      <c r="I43" s="40">
        <f t="shared" si="5"/>
        <v>0</v>
      </c>
      <c r="J43" s="38">
        <f t="shared" si="5"/>
        <v>5700</v>
      </c>
      <c r="K43" s="39">
        <f t="shared" si="5"/>
        <v>0</v>
      </c>
      <c r="L43" s="39">
        <f t="shared" si="5"/>
        <v>0</v>
      </c>
      <c r="M43" s="40">
        <f t="shared" si="5"/>
        <v>0</v>
      </c>
      <c r="N43" s="41">
        <f>N37+SUM(D43:I43)-SUM(J43:M43)</f>
        <v>20159.990000000005</v>
      </c>
    </row>
    <row r="44" spans="1:14" s="25" customFormat="1" ht="14.25" customHeight="1" thickBot="1">
      <c r="A44" s="42"/>
      <c r="B44" s="42"/>
      <c r="C44" s="43" t="s">
        <v>63</v>
      </c>
      <c r="D44" s="44">
        <f aca="true" t="shared" si="6" ref="D44:N44">D43</f>
        <v>0</v>
      </c>
      <c r="E44" s="45">
        <f t="shared" si="6"/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6">
        <f t="shared" si="6"/>
        <v>0</v>
      </c>
      <c r="J44" s="44">
        <f t="shared" si="6"/>
        <v>5700</v>
      </c>
      <c r="K44" s="45">
        <f t="shared" si="6"/>
        <v>0</v>
      </c>
      <c r="L44" s="45">
        <f t="shared" si="6"/>
        <v>0</v>
      </c>
      <c r="M44" s="46">
        <f t="shared" si="6"/>
        <v>0</v>
      </c>
      <c r="N44" s="46">
        <f t="shared" si="6"/>
        <v>20159.990000000005</v>
      </c>
    </row>
    <row r="45" spans="1:14" s="25" customFormat="1" ht="14.25" customHeight="1" thickBot="1">
      <c r="A45" s="50"/>
      <c r="B45" s="50"/>
      <c r="C45" s="97" t="s">
        <v>64</v>
      </c>
      <c r="D45" s="52">
        <f>D44+D31</f>
        <v>73150</v>
      </c>
      <c r="E45" s="81">
        <f>E44+E31</f>
        <v>608.91</v>
      </c>
      <c r="F45" s="81">
        <f>F44+F31</f>
        <v>0</v>
      </c>
      <c r="G45" s="81">
        <f>G44+G31</f>
        <v>0</v>
      </c>
      <c r="H45" s="81">
        <f>H44+H31</f>
        <v>0</v>
      </c>
      <c r="I45" s="82">
        <f>I44+I31</f>
        <v>25.08</v>
      </c>
      <c r="J45" s="52">
        <f>J44+J31</f>
        <v>52550</v>
      </c>
      <c r="K45" s="81">
        <f>K44+K31</f>
        <v>0</v>
      </c>
      <c r="L45" s="81">
        <f>L44+L31</f>
        <v>0</v>
      </c>
      <c r="M45" s="82">
        <f>M44+M31</f>
        <v>1074</v>
      </c>
      <c r="N45" s="54">
        <f>SUM(D45:I45)-SUM(J45:M45)</f>
        <v>20159.990000000005</v>
      </c>
    </row>
    <row r="46" spans="1:14" ht="14.25">
      <c r="A46" s="55"/>
      <c r="B46" s="25"/>
      <c r="C46" s="25"/>
      <c r="D46" s="55"/>
      <c r="E46" s="55"/>
      <c r="F46" s="55"/>
      <c r="G46" s="55"/>
      <c r="H46" s="55"/>
      <c r="I46" s="55"/>
      <c r="J46" s="55"/>
      <c r="K46" s="25"/>
      <c r="L46" s="25"/>
      <c r="M46" s="25"/>
      <c r="N46" s="25"/>
    </row>
    <row r="47" spans="1:10" s="115" customFormat="1" ht="18.75">
      <c r="A47" s="114" t="s">
        <v>556</v>
      </c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s="115" customFormat="1" ht="19.5" thickBot="1">
      <c r="A48" s="114" t="s">
        <v>355</v>
      </c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4" s="10" customFormat="1" ht="15.75" customHeight="1">
      <c r="A49" s="3"/>
      <c r="B49" s="4" t="s">
        <v>202</v>
      </c>
      <c r="C49" s="4" t="s">
        <v>203</v>
      </c>
      <c r="D49" s="5" t="s">
        <v>204</v>
      </c>
      <c r="E49" s="6"/>
      <c r="F49" s="6"/>
      <c r="G49" s="6"/>
      <c r="H49" s="6"/>
      <c r="I49" s="7"/>
      <c r="J49" s="5" t="s">
        <v>205</v>
      </c>
      <c r="K49" s="6"/>
      <c r="L49" s="6"/>
      <c r="M49" s="8"/>
      <c r="N49" s="9" t="s">
        <v>206</v>
      </c>
    </row>
    <row r="50" spans="1:14" s="10" customFormat="1" ht="15" thickBot="1">
      <c r="A50" s="11"/>
      <c r="B50" s="12"/>
      <c r="C50" s="12"/>
      <c r="D50" s="13" t="s">
        <v>207</v>
      </c>
      <c r="E50" s="14" t="s">
        <v>208</v>
      </c>
      <c r="F50" s="14" t="s">
        <v>209</v>
      </c>
      <c r="G50" s="14" t="s">
        <v>210</v>
      </c>
      <c r="H50" s="14" t="s">
        <v>211</v>
      </c>
      <c r="I50" s="15" t="s">
        <v>212</v>
      </c>
      <c r="J50" s="13" t="s">
        <v>213</v>
      </c>
      <c r="K50" s="14" t="s">
        <v>214</v>
      </c>
      <c r="L50" s="14" t="s">
        <v>215</v>
      </c>
      <c r="M50" s="16" t="s">
        <v>216</v>
      </c>
      <c r="N50" s="17"/>
    </row>
    <row r="51" spans="1:14" s="25" customFormat="1" ht="14.25" customHeight="1">
      <c r="A51" s="18"/>
      <c r="B51" s="19"/>
      <c r="C51" s="35" t="s">
        <v>217</v>
      </c>
      <c r="D51" s="21"/>
      <c r="E51" s="22"/>
      <c r="F51" s="22"/>
      <c r="G51" s="22"/>
      <c r="H51" s="22"/>
      <c r="I51" s="23"/>
      <c r="J51" s="21"/>
      <c r="K51" s="22"/>
      <c r="L51" s="22"/>
      <c r="M51" s="23"/>
      <c r="N51" s="24">
        <f>N44</f>
        <v>20159.990000000005</v>
      </c>
    </row>
    <row r="52" spans="1:14" s="25" customFormat="1" ht="14.25" customHeight="1" thickBot="1">
      <c r="A52" s="26">
        <v>1</v>
      </c>
      <c r="B52" s="27"/>
      <c r="C52" s="28" t="s">
        <v>357</v>
      </c>
      <c r="D52" s="29"/>
      <c r="E52" s="30"/>
      <c r="F52" s="30"/>
      <c r="G52" s="30"/>
      <c r="H52" s="30"/>
      <c r="I52" s="31"/>
      <c r="J52" s="29"/>
      <c r="K52" s="30"/>
      <c r="L52" s="30"/>
      <c r="M52" s="31"/>
      <c r="N52" s="32">
        <f>N51+SUM(D52:I52)-SUM(J52:M52)</f>
        <v>20159.990000000005</v>
      </c>
    </row>
    <row r="53" spans="1:14" s="25" customFormat="1" ht="14.25" customHeight="1">
      <c r="A53" s="35"/>
      <c r="B53" s="36"/>
      <c r="C53" s="37" t="s">
        <v>257</v>
      </c>
      <c r="D53" s="38">
        <f aca="true" t="shared" si="7" ref="D53:M53">SUM(D52:D52)</f>
        <v>0</v>
      </c>
      <c r="E53" s="39">
        <f t="shared" si="7"/>
        <v>0</v>
      </c>
      <c r="F53" s="39">
        <f t="shared" si="7"/>
        <v>0</v>
      </c>
      <c r="G53" s="39">
        <f t="shared" si="7"/>
        <v>0</v>
      </c>
      <c r="H53" s="39">
        <f t="shared" si="7"/>
        <v>0</v>
      </c>
      <c r="I53" s="40">
        <f t="shared" si="7"/>
        <v>0</v>
      </c>
      <c r="J53" s="38">
        <f t="shared" si="7"/>
        <v>0</v>
      </c>
      <c r="K53" s="39">
        <f t="shared" si="7"/>
        <v>0</v>
      </c>
      <c r="L53" s="39">
        <f t="shared" si="7"/>
        <v>0</v>
      </c>
      <c r="M53" s="40">
        <f t="shared" si="7"/>
        <v>0</v>
      </c>
      <c r="N53" s="41">
        <f>N51+SUM(D53:I53)-SUM(J53:M53)</f>
        <v>20159.990000000005</v>
      </c>
    </row>
    <row r="54" spans="1:14" s="25" customFormat="1" ht="14.25" customHeight="1" thickBot="1">
      <c r="A54" s="42"/>
      <c r="B54" s="42"/>
      <c r="C54" s="43" t="s">
        <v>411</v>
      </c>
      <c r="D54" s="44">
        <f aca="true" t="shared" si="8" ref="D54:N54">D53</f>
        <v>0</v>
      </c>
      <c r="E54" s="45">
        <f t="shared" si="8"/>
        <v>0</v>
      </c>
      <c r="F54" s="45">
        <f t="shared" si="8"/>
        <v>0</v>
      </c>
      <c r="G54" s="45">
        <f t="shared" si="8"/>
        <v>0</v>
      </c>
      <c r="H54" s="45">
        <f t="shared" si="8"/>
        <v>0</v>
      </c>
      <c r="I54" s="46">
        <f t="shared" si="8"/>
        <v>0</v>
      </c>
      <c r="J54" s="44">
        <f t="shared" si="8"/>
        <v>0</v>
      </c>
      <c r="K54" s="45">
        <f t="shared" si="8"/>
        <v>0</v>
      </c>
      <c r="L54" s="45">
        <f t="shared" si="8"/>
        <v>0</v>
      </c>
      <c r="M54" s="46">
        <f t="shared" si="8"/>
        <v>0</v>
      </c>
      <c r="N54" s="46">
        <f t="shared" si="8"/>
        <v>20159.990000000005</v>
      </c>
    </row>
    <row r="55" spans="1:14" s="25" customFormat="1" ht="14.25" customHeight="1" thickBot="1">
      <c r="A55" s="50"/>
      <c r="B55" s="50"/>
      <c r="C55" s="97" t="s">
        <v>65</v>
      </c>
      <c r="D55" s="52">
        <f aca="true" t="shared" si="9" ref="D55:M55">D54+D45</f>
        <v>73150</v>
      </c>
      <c r="E55" s="81">
        <f t="shared" si="9"/>
        <v>608.91</v>
      </c>
      <c r="F55" s="81">
        <f t="shared" si="9"/>
        <v>0</v>
      </c>
      <c r="G55" s="81">
        <f t="shared" si="9"/>
        <v>0</v>
      </c>
      <c r="H55" s="81">
        <f t="shared" si="9"/>
        <v>0</v>
      </c>
      <c r="I55" s="82">
        <f t="shared" si="9"/>
        <v>25.08</v>
      </c>
      <c r="J55" s="52">
        <f t="shared" si="9"/>
        <v>52550</v>
      </c>
      <c r="K55" s="81">
        <f t="shared" si="9"/>
        <v>0</v>
      </c>
      <c r="L55" s="81">
        <f t="shared" si="9"/>
        <v>0</v>
      </c>
      <c r="M55" s="82">
        <f t="shared" si="9"/>
        <v>1074</v>
      </c>
      <c r="N55" s="54">
        <f>SUM(D55:I55)-SUM(J55:M55)</f>
        <v>20159.990000000005</v>
      </c>
    </row>
    <row r="56" spans="1:14" ht="14.25">
      <c r="A56" s="55"/>
      <c r="B56" s="25"/>
      <c r="C56" s="25"/>
      <c r="D56" s="55"/>
      <c r="E56" s="55"/>
      <c r="F56" s="55"/>
      <c r="G56" s="55"/>
      <c r="H56" s="55"/>
      <c r="I56" s="55"/>
      <c r="J56" s="55"/>
      <c r="K56" s="25"/>
      <c r="L56" s="25"/>
      <c r="M56" s="25"/>
      <c r="N56" s="25"/>
    </row>
    <row r="57" spans="1:10" s="115" customFormat="1" ht="18.75">
      <c r="A57" s="114" t="s">
        <v>558</v>
      </c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s="115" customFormat="1" ht="19.5" thickBot="1">
      <c r="A58" s="114" t="s">
        <v>355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4" s="10" customFormat="1" ht="15.75" customHeight="1">
      <c r="A59" s="3"/>
      <c r="B59" s="4" t="s">
        <v>202</v>
      </c>
      <c r="C59" s="4" t="s">
        <v>203</v>
      </c>
      <c r="D59" s="5" t="s">
        <v>204</v>
      </c>
      <c r="E59" s="6"/>
      <c r="F59" s="6"/>
      <c r="G59" s="6"/>
      <c r="H59" s="6"/>
      <c r="I59" s="7"/>
      <c r="J59" s="5" t="s">
        <v>205</v>
      </c>
      <c r="K59" s="6"/>
      <c r="L59" s="6"/>
      <c r="M59" s="8"/>
      <c r="N59" s="9" t="s">
        <v>206</v>
      </c>
    </row>
    <row r="60" spans="1:14" s="10" customFormat="1" ht="15" thickBot="1">
      <c r="A60" s="11"/>
      <c r="B60" s="12"/>
      <c r="C60" s="12"/>
      <c r="D60" s="13" t="s">
        <v>207</v>
      </c>
      <c r="E60" s="14" t="s">
        <v>208</v>
      </c>
      <c r="F60" s="14" t="s">
        <v>209</v>
      </c>
      <c r="G60" s="14" t="s">
        <v>210</v>
      </c>
      <c r="H60" s="14" t="s">
        <v>211</v>
      </c>
      <c r="I60" s="15" t="s">
        <v>212</v>
      </c>
      <c r="J60" s="13" t="s">
        <v>213</v>
      </c>
      <c r="K60" s="14" t="s">
        <v>214</v>
      </c>
      <c r="L60" s="14" t="s">
        <v>215</v>
      </c>
      <c r="M60" s="16" t="s">
        <v>216</v>
      </c>
      <c r="N60" s="17"/>
    </row>
    <row r="61" spans="1:14" s="25" customFormat="1" ht="14.25" customHeight="1">
      <c r="A61" s="18"/>
      <c r="B61" s="19"/>
      <c r="C61" s="35" t="s">
        <v>217</v>
      </c>
      <c r="D61" s="21"/>
      <c r="E61" s="22"/>
      <c r="F61" s="22"/>
      <c r="G61" s="22"/>
      <c r="H61" s="22"/>
      <c r="I61" s="23"/>
      <c r="J61" s="21"/>
      <c r="K61" s="22"/>
      <c r="L61" s="22"/>
      <c r="M61" s="23"/>
      <c r="N61" s="24">
        <f>N55</f>
        <v>20159.990000000005</v>
      </c>
    </row>
    <row r="62" spans="1:14" s="25" customFormat="1" ht="14.25" customHeight="1" thickBot="1">
      <c r="A62" s="26">
        <v>1</v>
      </c>
      <c r="B62" s="27" t="s">
        <v>560</v>
      </c>
      <c r="C62" s="28" t="s">
        <v>358</v>
      </c>
      <c r="D62" s="109"/>
      <c r="E62" s="30">
        <v>200</v>
      </c>
      <c r="F62" s="30"/>
      <c r="G62" s="30"/>
      <c r="H62" s="30"/>
      <c r="I62" s="31"/>
      <c r="J62" s="29"/>
      <c r="K62" s="30"/>
      <c r="L62" s="30"/>
      <c r="M62" s="31"/>
      <c r="N62" s="32">
        <f>N61+SUM(D62:I62)-SUM(J62:M62)</f>
        <v>20359.990000000005</v>
      </c>
    </row>
    <row r="63" spans="1:14" s="25" customFormat="1" ht="14.25" customHeight="1">
      <c r="A63" s="35"/>
      <c r="B63" s="36"/>
      <c r="C63" s="37" t="s">
        <v>257</v>
      </c>
      <c r="D63" s="38">
        <f>SUM(D62:D62)</f>
        <v>0</v>
      </c>
      <c r="E63" s="39">
        <f>SUM(E62:E62)</f>
        <v>200</v>
      </c>
      <c r="F63" s="39">
        <f>SUM(F62:F62)</f>
        <v>0</v>
      </c>
      <c r="G63" s="39">
        <f>SUM(G62:G62)</f>
        <v>0</v>
      </c>
      <c r="H63" s="39">
        <f>SUM(H62:H62)</f>
        <v>0</v>
      </c>
      <c r="I63" s="40">
        <f>SUM(I62:I62)</f>
        <v>0</v>
      </c>
      <c r="J63" s="38">
        <f>SUM(J62:J62)</f>
        <v>0</v>
      </c>
      <c r="K63" s="39">
        <f>SUM(K62:K62)</f>
        <v>0</v>
      </c>
      <c r="L63" s="39">
        <f>SUM(L62:L62)</f>
        <v>0</v>
      </c>
      <c r="M63" s="40">
        <f>SUM(M62:M62)</f>
        <v>0</v>
      </c>
      <c r="N63" s="41">
        <f>N61+SUM(D63:I63)-SUM(J63:M63)</f>
        <v>20359.990000000005</v>
      </c>
    </row>
    <row r="64" spans="1:14" s="25" customFormat="1" ht="14.25" customHeight="1" thickBot="1">
      <c r="A64" s="42"/>
      <c r="B64" s="42"/>
      <c r="C64" s="43" t="s">
        <v>415</v>
      </c>
      <c r="D64" s="44">
        <f aca="true" t="shared" si="10" ref="D64:N64">D63</f>
        <v>0</v>
      </c>
      <c r="E64" s="45">
        <f t="shared" si="10"/>
        <v>200</v>
      </c>
      <c r="F64" s="45">
        <f t="shared" si="10"/>
        <v>0</v>
      </c>
      <c r="G64" s="45">
        <f t="shared" si="10"/>
        <v>0</v>
      </c>
      <c r="H64" s="45">
        <f t="shared" si="10"/>
        <v>0</v>
      </c>
      <c r="I64" s="46">
        <f t="shared" si="10"/>
        <v>0</v>
      </c>
      <c r="J64" s="44">
        <f t="shared" si="10"/>
        <v>0</v>
      </c>
      <c r="K64" s="45">
        <f t="shared" si="10"/>
        <v>0</v>
      </c>
      <c r="L64" s="45">
        <f t="shared" si="10"/>
        <v>0</v>
      </c>
      <c r="M64" s="46">
        <f t="shared" si="10"/>
        <v>0</v>
      </c>
      <c r="N64" s="46">
        <f t="shared" si="10"/>
        <v>20359.990000000005</v>
      </c>
    </row>
    <row r="65" spans="1:14" s="25" customFormat="1" ht="14.25" customHeight="1" thickBot="1">
      <c r="A65" s="50"/>
      <c r="B65" s="50"/>
      <c r="C65" s="97" t="s">
        <v>66</v>
      </c>
      <c r="D65" s="52">
        <f>D64+D55</f>
        <v>73150</v>
      </c>
      <c r="E65" s="81">
        <f>E64+E55</f>
        <v>808.91</v>
      </c>
      <c r="F65" s="81">
        <f>F64+F55</f>
        <v>0</v>
      </c>
      <c r="G65" s="81">
        <f>G64+G55</f>
        <v>0</v>
      </c>
      <c r="H65" s="81">
        <f>H64+H55</f>
        <v>0</v>
      </c>
      <c r="I65" s="86">
        <f>I64+I55</f>
        <v>25.08</v>
      </c>
      <c r="J65" s="52">
        <f>J64+J55</f>
        <v>52550</v>
      </c>
      <c r="K65" s="81">
        <f>K64+K55</f>
        <v>0</v>
      </c>
      <c r="L65" s="81">
        <f>L64+L55</f>
        <v>0</v>
      </c>
      <c r="M65" s="82">
        <f>M64+M55</f>
        <v>1074</v>
      </c>
      <c r="N65" s="54">
        <f>SUM(D65:I65)-SUM(J65:M65)</f>
        <v>20359.990000000005</v>
      </c>
    </row>
    <row r="66" spans="1:14" ht="14.25">
      <c r="A66" s="55"/>
      <c r="B66" s="25"/>
      <c r="C66" s="25"/>
      <c r="D66" s="55"/>
      <c r="E66" s="55"/>
      <c r="F66" s="55"/>
      <c r="G66" s="55"/>
      <c r="H66" s="55"/>
      <c r="I66" s="55"/>
      <c r="J66" s="55"/>
      <c r="K66" s="25"/>
      <c r="L66" s="25"/>
      <c r="M66" s="25"/>
      <c r="N66" s="25"/>
    </row>
    <row r="67" spans="1:14" ht="18.75">
      <c r="A67" s="114" t="s">
        <v>561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5"/>
      <c r="L67" s="115"/>
      <c r="M67" s="115"/>
      <c r="N67" s="115"/>
    </row>
    <row r="68" spans="1:10" s="115" customFormat="1" ht="19.5" thickBot="1">
      <c r="A68" s="114" t="s">
        <v>355</v>
      </c>
      <c r="B68" s="114"/>
      <c r="C68" s="114"/>
      <c r="D68" s="114"/>
      <c r="E68" s="114"/>
      <c r="F68" s="114"/>
      <c r="G68" s="114"/>
      <c r="H68" s="114"/>
      <c r="I68" s="114"/>
      <c r="J68" s="114"/>
    </row>
    <row r="69" spans="1:14" ht="14.25">
      <c r="A69" s="3"/>
      <c r="B69" s="4" t="s">
        <v>202</v>
      </c>
      <c r="C69" s="4" t="s">
        <v>203</v>
      </c>
      <c r="D69" s="5" t="s">
        <v>204</v>
      </c>
      <c r="E69" s="6"/>
      <c r="F69" s="6"/>
      <c r="G69" s="6"/>
      <c r="H69" s="6"/>
      <c r="I69" s="7"/>
      <c r="J69" s="5" t="s">
        <v>205</v>
      </c>
      <c r="K69" s="6"/>
      <c r="L69" s="6"/>
      <c r="M69" s="8"/>
      <c r="N69" s="9" t="s">
        <v>206</v>
      </c>
    </row>
    <row r="70" spans="1:14" ht="15" thickBot="1">
      <c r="A70" s="11"/>
      <c r="B70" s="12"/>
      <c r="C70" s="59"/>
      <c r="D70" s="13" t="s">
        <v>207</v>
      </c>
      <c r="E70" s="14" t="s">
        <v>208</v>
      </c>
      <c r="F70" s="14" t="s">
        <v>209</v>
      </c>
      <c r="G70" s="14" t="s">
        <v>210</v>
      </c>
      <c r="H70" s="14" t="s">
        <v>211</v>
      </c>
      <c r="I70" s="15" t="s">
        <v>212</v>
      </c>
      <c r="J70" s="13" t="s">
        <v>213</v>
      </c>
      <c r="K70" s="14" t="s">
        <v>214</v>
      </c>
      <c r="L70" s="14" t="s">
        <v>215</v>
      </c>
      <c r="M70" s="16" t="s">
        <v>216</v>
      </c>
      <c r="N70" s="17"/>
    </row>
    <row r="71" spans="1:14" ht="14.25">
      <c r="A71" s="18"/>
      <c r="B71" s="63"/>
      <c r="C71" s="35" t="s">
        <v>217</v>
      </c>
      <c r="D71" s="64"/>
      <c r="E71" s="22"/>
      <c r="F71" s="22"/>
      <c r="G71" s="22"/>
      <c r="H71" s="22"/>
      <c r="I71" s="23"/>
      <c r="J71" s="21"/>
      <c r="K71" s="22"/>
      <c r="L71" s="22"/>
      <c r="M71" s="23"/>
      <c r="N71" s="24">
        <f>N65</f>
        <v>20359.990000000005</v>
      </c>
    </row>
    <row r="72" spans="1:14" ht="14.25">
      <c r="A72" s="26">
        <v>1</v>
      </c>
      <c r="B72" s="67" t="s">
        <v>67</v>
      </c>
      <c r="C72" s="73" t="s">
        <v>73</v>
      </c>
      <c r="D72" s="68">
        <v>1200</v>
      </c>
      <c r="E72" s="30"/>
      <c r="F72" s="30"/>
      <c r="G72" s="30"/>
      <c r="H72" s="30"/>
      <c r="I72" s="31"/>
      <c r="J72" s="29"/>
      <c r="K72" s="30"/>
      <c r="L72" s="30"/>
      <c r="M72" s="31"/>
      <c r="N72" s="32">
        <f>N71+SUM(D72:I72)-SUM(J72:M72)</f>
        <v>21559.990000000005</v>
      </c>
    </row>
    <row r="73" spans="1:14" ht="14.25">
      <c r="A73" s="26">
        <f>A72+1</f>
        <v>2</v>
      </c>
      <c r="B73" s="67" t="s">
        <v>68</v>
      </c>
      <c r="C73" s="73" t="s">
        <v>74</v>
      </c>
      <c r="D73" s="107">
        <v>1500</v>
      </c>
      <c r="E73" s="30"/>
      <c r="F73" s="30"/>
      <c r="G73" s="30"/>
      <c r="H73" s="30"/>
      <c r="I73" s="31"/>
      <c r="J73" s="29"/>
      <c r="K73" s="30"/>
      <c r="L73" s="30"/>
      <c r="M73" s="31"/>
      <c r="N73" s="32">
        <f>N72+SUM(D73:I73)-SUM(J73:M73)</f>
        <v>23059.990000000005</v>
      </c>
    </row>
    <row r="74" spans="1:14" ht="14.25">
      <c r="A74" s="26">
        <f aca="true" t="shared" si="11" ref="A74:A80">A73+1</f>
        <v>3</v>
      </c>
      <c r="B74" s="67" t="s">
        <v>564</v>
      </c>
      <c r="C74" s="73" t="s">
        <v>75</v>
      </c>
      <c r="D74" s="107">
        <v>2000</v>
      </c>
      <c r="E74" s="30"/>
      <c r="F74" s="30"/>
      <c r="G74" s="30"/>
      <c r="H74" s="30"/>
      <c r="I74" s="31"/>
      <c r="J74" s="29"/>
      <c r="K74" s="30"/>
      <c r="L74" s="30"/>
      <c r="M74" s="31"/>
      <c r="N74" s="32">
        <f aca="true" t="shared" si="12" ref="N74:N79">N73+SUM(D74:I74)-SUM(J74:M74)</f>
        <v>25059.990000000005</v>
      </c>
    </row>
    <row r="75" spans="1:14" ht="14.25">
      <c r="A75" s="26">
        <f t="shared" si="11"/>
        <v>4</v>
      </c>
      <c r="B75" s="67" t="s">
        <v>564</v>
      </c>
      <c r="C75" s="224" t="s">
        <v>86</v>
      </c>
      <c r="D75" s="107">
        <v>600</v>
      </c>
      <c r="E75" s="30"/>
      <c r="F75" s="30"/>
      <c r="G75" s="30"/>
      <c r="H75" s="30"/>
      <c r="I75" s="31">
        <v>1.31</v>
      </c>
      <c r="J75" s="29"/>
      <c r="K75" s="30"/>
      <c r="L75" s="30"/>
      <c r="M75" s="31"/>
      <c r="N75" s="32">
        <f t="shared" si="12"/>
        <v>25661.300000000007</v>
      </c>
    </row>
    <row r="76" spans="1:14" ht="14.25">
      <c r="A76" s="26">
        <f t="shared" si="11"/>
        <v>5</v>
      </c>
      <c r="B76" s="67" t="s">
        <v>564</v>
      </c>
      <c r="C76" s="224" t="s">
        <v>87</v>
      </c>
      <c r="D76" s="107">
        <v>600</v>
      </c>
      <c r="E76" s="30"/>
      <c r="F76" s="30"/>
      <c r="G76" s="30"/>
      <c r="H76" s="30"/>
      <c r="I76" s="31">
        <v>0.04</v>
      </c>
      <c r="J76" s="29"/>
      <c r="K76" s="30"/>
      <c r="L76" s="30"/>
      <c r="M76" s="31"/>
      <c r="N76" s="32">
        <f t="shared" si="12"/>
        <v>26261.340000000007</v>
      </c>
    </row>
    <row r="77" spans="1:14" s="115" customFormat="1" ht="24">
      <c r="A77" s="116">
        <f t="shared" si="11"/>
        <v>6</v>
      </c>
      <c r="B77" s="223" t="s">
        <v>564</v>
      </c>
      <c r="C77" s="231" t="s">
        <v>89</v>
      </c>
      <c r="D77" s="125">
        <v>3800</v>
      </c>
      <c r="E77" s="119"/>
      <c r="F77" s="119"/>
      <c r="G77" s="119"/>
      <c r="H77" s="119"/>
      <c r="I77" s="120"/>
      <c r="J77" s="118"/>
      <c r="K77" s="119"/>
      <c r="L77" s="119"/>
      <c r="M77" s="120"/>
      <c r="N77" s="121">
        <f t="shared" si="12"/>
        <v>30061.340000000007</v>
      </c>
    </row>
    <row r="78" spans="1:14" ht="14.25">
      <c r="A78" s="26">
        <f t="shared" si="11"/>
        <v>7</v>
      </c>
      <c r="B78" s="67" t="s">
        <v>69</v>
      </c>
      <c r="C78" s="73" t="s">
        <v>72</v>
      </c>
      <c r="D78" s="107"/>
      <c r="E78" s="30"/>
      <c r="F78" s="30"/>
      <c r="G78" s="30"/>
      <c r="H78" s="30"/>
      <c r="I78" s="31"/>
      <c r="J78" s="29"/>
      <c r="K78" s="30"/>
      <c r="L78" s="30"/>
      <c r="M78" s="31">
        <v>0.88</v>
      </c>
      <c r="N78" s="32">
        <f t="shared" si="12"/>
        <v>30060.460000000006</v>
      </c>
    </row>
    <row r="79" spans="1:14" ht="14.25">
      <c r="A79" s="26">
        <f t="shared" si="11"/>
        <v>8</v>
      </c>
      <c r="B79" s="67" t="s">
        <v>70</v>
      </c>
      <c r="C79" s="230" t="s">
        <v>76</v>
      </c>
      <c r="D79" s="107">
        <v>2600</v>
      </c>
      <c r="E79" s="30"/>
      <c r="F79" s="30"/>
      <c r="G79" s="30"/>
      <c r="H79" s="30"/>
      <c r="I79" s="31"/>
      <c r="J79" s="29"/>
      <c r="K79" s="30"/>
      <c r="L79" s="30"/>
      <c r="M79" s="31"/>
      <c r="N79" s="32">
        <f t="shared" si="12"/>
        <v>32660.460000000006</v>
      </c>
    </row>
    <row r="80" spans="1:14" ht="15" thickBot="1">
      <c r="A80" s="26">
        <f t="shared" si="11"/>
        <v>9</v>
      </c>
      <c r="B80" s="67" t="s">
        <v>71</v>
      </c>
      <c r="C80" s="74" t="s">
        <v>77</v>
      </c>
      <c r="D80" s="107">
        <v>800</v>
      </c>
      <c r="E80" s="30"/>
      <c r="F80" s="30"/>
      <c r="G80" s="30"/>
      <c r="H80" s="30"/>
      <c r="I80" s="31">
        <v>7.41</v>
      </c>
      <c r="J80" s="29"/>
      <c r="K80" s="30"/>
      <c r="L80" s="30"/>
      <c r="M80" s="31"/>
      <c r="N80" s="32">
        <f>N73+SUM(D80:I80)-SUM(J80:M80)</f>
        <v>23867.400000000005</v>
      </c>
    </row>
    <row r="81" spans="1:14" ht="14.25">
      <c r="A81" s="35"/>
      <c r="B81" s="36"/>
      <c r="C81" s="75" t="s">
        <v>257</v>
      </c>
      <c r="D81" s="38">
        <f aca="true" t="shared" si="13" ref="D81:M81">SUM(D72:D80)</f>
        <v>13100</v>
      </c>
      <c r="E81" s="39">
        <f t="shared" si="13"/>
        <v>0</v>
      </c>
      <c r="F81" s="39">
        <f t="shared" si="13"/>
        <v>0</v>
      </c>
      <c r="G81" s="39">
        <f t="shared" si="13"/>
        <v>0</v>
      </c>
      <c r="H81" s="39">
        <f t="shared" si="13"/>
        <v>0</v>
      </c>
      <c r="I81" s="40">
        <f t="shared" si="13"/>
        <v>8.76</v>
      </c>
      <c r="J81" s="38">
        <f t="shared" si="13"/>
        <v>0</v>
      </c>
      <c r="K81" s="39">
        <f t="shared" si="13"/>
        <v>0</v>
      </c>
      <c r="L81" s="39">
        <f t="shared" si="13"/>
        <v>0</v>
      </c>
      <c r="M81" s="40">
        <f t="shared" si="13"/>
        <v>0.88</v>
      </c>
      <c r="N81" s="41">
        <f>N71+SUM(D81:I81)-SUM(J81:M81)</f>
        <v>33467.87000000001</v>
      </c>
    </row>
    <row r="82" spans="1:14" ht="15" thickBot="1">
      <c r="A82" s="42"/>
      <c r="B82" s="42"/>
      <c r="C82" s="43" t="s">
        <v>429</v>
      </c>
      <c r="D82" s="44">
        <f aca="true" t="shared" si="14" ref="D82:N82">D81</f>
        <v>13100</v>
      </c>
      <c r="E82" s="45">
        <f t="shared" si="14"/>
        <v>0</v>
      </c>
      <c r="F82" s="45">
        <f t="shared" si="14"/>
        <v>0</v>
      </c>
      <c r="G82" s="45">
        <f t="shared" si="14"/>
        <v>0</v>
      </c>
      <c r="H82" s="45">
        <f t="shared" si="14"/>
        <v>0</v>
      </c>
      <c r="I82" s="46">
        <f t="shared" si="14"/>
        <v>8.76</v>
      </c>
      <c r="J82" s="44">
        <f t="shared" si="14"/>
        <v>0</v>
      </c>
      <c r="K82" s="45">
        <f t="shared" si="14"/>
        <v>0</v>
      </c>
      <c r="L82" s="45">
        <f t="shared" si="14"/>
        <v>0</v>
      </c>
      <c r="M82" s="46">
        <f t="shared" si="14"/>
        <v>0.88</v>
      </c>
      <c r="N82" s="46">
        <f t="shared" si="14"/>
        <v>33467.87000000001</v>
      </c>
    </row>
    <row r="83" spans="1:14" ht="15" thickBot="1">
      <c r="A83" s="50"/>
      <c r="B83" s="50"/>
      <c r="C83" s="97" t="s">
        <v>78</v>
      </c>
      <c r="D83" s="52">
        <f aca="true" t="shared" si="15" ref="D83:M83">D82+D65</f>
        <v>86250</v>
      </c>
      <c r="E83" s="81">
        <f t="shared" si="15"/>
        <v>808.91</v>
      </c>
      <c r="F83" s="81">
        <f t="shared" si="15"/>
        <v>0</v>
      </c>
      <c r="G83" s="81">
        <f t="shared" si="15"/>
        <v>0</v>
      </c>
      <c r="H83" s="81">
        <f t="shared" si="15"/>
        <v>0</v>
      </c>
      <c r="I83" s="86">
        <f t="shared" si="15"/>
        <v>33.839999999999996</v>
      </c>
      <c r="J83" s="52">
        <f t="shared" si="15"/>
        <v>52550</v>
      </c>
      <c r="K83" s="81">
        <f t="shared" si="15"/>
        <v>0</v>
      </c>
      <c r="L83" s="81">
        <f t="shared" si="15"/>
        <v>0</v>
      </c>
      <c r="M83" s="82">
        <f t="shared" si="15"/>
        <v>1074.88</v>
      </c>
      <c r="N83" s="54">
        <f>SUM(D83:I83)-SUM(J83:M83)</f>
        <v>33467.87</v>
      </c>
    </row>
    <row r="84" spans="1:14" ht="14.25">
      <c r="A84" s="55"/>
      <c r="B84" s="25"/>
      <c r="C84" s="25"/>
      <c r="D84" s="55"/>
      <c r="E84" s="55"/>
      <c r="F84" s="55"/>
      <c r="G84" s="55"/>
      <c r="H84" s="55"/>
      <c r="I84" s="55"/>
      <c r="J84" s="55"/>
      <c r="K84" s="25"/>
      <c r="L84" s="25"/>
      <c r="M84" s="25"/>
      <c r="N84" s="25"/>
    </row>
    <row r="85" spans="1:14" ht="18.75">
      <c r="A85" s="114" t="s">
        <v>572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5"/>
      <c r="L85" s="115"/>
      <c r="M85" s="115"/>
      <c r="N85" s="115"/>
    </row>
    <row r="86" spans="1:10" s="115" customFormat="1" ht="19.5" thickBot="1">
      <c r="A86" s="114" t="s">
        <v>355</v>
      </c>
      <c r="B86" s="114"/>
      <c r="C86" s="114"/>
      <c r="D86" s="114"/>
      <c r="E86" s="114"/>
      <c r="F86" s="114"/>
      <c r="G86" s="114"/>
      <c r="H86" s="114"/>
      <c r="I86" s="114"/>
      <c r="J86" s="114"/>
    </row>
    <row r="87" spans="1:14" ht="14.25">
      <c r="A87" s="3"/>
      <c r="B87" s="4" t="s">
        <v>202</v>
      </c>
      <c r="C87" s="4" t="s">
        <v>88</v>
      </c>
      <c r="D87" s="5" t="s">
        <v>204</v>
      </c>
      <c r="E87" s="6"/>
      <c r="F87" s="6"/>
      <c r="G87" s="6"/>
      <c r="H87" s="6"/>
      <c r="I87" s="7"/>
      <c r="J87" s="5" t="s">
        <v>205</v>
      </c>
      <c r="K87" s="6"/>
      <c r="L87" s="6"/>
      <c r="M87" s="8"/>
      <c r="N87" s="9" t="s">
        <v>206</v>
      </c>
    </row>
    <row r="88" spans="1:14" ht="15" thickBot="1">
      <c r="A88" s="11"/>
      <c r="B88" s="12"/>
      <c r="C88" s="59"/>
      <c r="D88" s="13" t="s">
        <v>207</v>
      </c>
      <c r="E88" s="14" t="s">
        <v>208</v>
      </c>
      <c r="F88" s="14" t="s">
        <v>209</v>
      </c>
      <c r="G88" s="14" t="s">
        <v>210</v>
      </c>
      <c r="H88" s="14" t="s">
        <v>211</v>
      </c>
      <c r="I88" s="15" t="s">
        <v>212</v>
      </c>
      <c r="J88" s="13" t="s">
        <v>213</v>
      </c>
      <c r="K88" s="14" t="s">
        <v>214</v>
      </c>
      <c r="L88" s="14" t="s">
        <v>215</v>
      </c>
      <c r="M88" s="16" t="s">
        <v>216</v>
      </c>
      <c r="N88" s="17"/>
    </row>
    <row r="89" spans="1:14" ht="14.25">
      <c r="A89" s="18"/>
      <c r="B89" s="63"/>
      <c r="C89" s="35" t="s">
        <v>217</v>
      </c>
      <c r="D89" s="64"/>
      <c r="E89" s="22"/>
      <c r="F89" s="22"/>
      <c r="G89" s="22"/>
      <c r="H89" s="22"/>
      <c r="I89" s="23"/>
      <c r="J89" s="21"/>
      <c r="K89" s="22"/>
      <c r="L89" s="22"/>
      <c r="M89" s="23"/>
      <c r="N89" s="24">
        <f>N83</f>
        <v>33467.87</v>
      </c>
    </row>
    <row r="90" spans="1:14" ht="14.25">
      <c r="A90" s="18">
        <v>1</v>
      </c>
      <c r="B90" s="63" t="s">
        <v>79</v>
      </c>
      <c r="C90" s="224" t="s">
        <v>128</v>
      </c>
      <c r="D90" s="64">
        <v>400</v>
      </c>
      <c r="E90" s="22"/>
      <c r="F90" s="22"/>
      <c r="G90" s="22"/>
      <c r="H90" s="22"/>
      <c r="I90" s="23">
        <v>1.33</v>
      </c>
      <c r="J90" s="21"/>
      <c r="K90" s="22"/>
      <c r="L90" s="22"/>
      <c r="M90" s="23"/>
      <c r="N90" s="32">
        <f>N89+SUM(D90:I90)-SUM(J90:M90)</f>
        <v>33869.200000000004</v>
      </c>
    </row>
    <row r="91" spans="1:14" ht="14.25">
      <c r="A91" s="18">
        <f>A90+1</f>
        <v>2</v>
      </c>
      <c r="B91" s="63" t="s">
        <v>80</v>
      </c>
      <c r="C91" s="73" t="s">
        <v>82</v>
      </c>
      <c r="D91" s="64">
        <v>400</v>
      </c>
      <c r="E91" s="22"/>
      <c r="F91" s="22"/>
      <c r="G91" s="22"/>
      <c r="H91" s="22"/>
      <c r="I91" s="23">
        <v>1.16</v>
      </c>
      <c r="J91" s="21"/>
      <c r="K91" s="22"/>
      <c r="L91" s="22"/>
      <c r="M91" s="23"/>
      <c r="N91" s="32">
        <f>N90+SUM(D91:I91)-SUM(J91:M91)</f>
        <v>34270.36000000001</v>
      </c>
    </row>
    <row r="92" spans="1:14" ht="14.25">
      <c r="A92" s="18">
        <f>A91+1</f>
        <v>3</v>
      </c>
      <c r="B92" s="63" t="s">
        <v>80</v>
      </c>
      <c r="C92" s="73" t="s">
        <v>83</v>
      </c>
      <c r="D92" s="64">
        <v>2000</v>
      </c>
      <c r="E92" s="22"/>
      <c r="F92" s="22"/>
      <c r="G92" s="22"/>
      <c r="H92" s="22"/>
      <c r="I92" s="23">
        <v>0.4</v>
      </c>
      <c r="J92" s="21"/>
      <c r="K92" s="22"/>
      <c r="L92" s="22"/>
      <c r="M92" s="23"/>
      <c r="N92" s="32">
        <f>N91+SUM(D92:I92)-SUM(J92:M92)</f>
        <v>36270.76000000001</v>
      </c>
    </row>
    <row r="93" spans="1:14" ht="14.25">
      <c r="A93" s="18">
        <f>A92+1</f>
        <v>4</v>
      </c>
      <c r="B93" s="63" t="s">
        <v>573</v>
      </c>
      <c r="C93" s="73" t="s">
        <v>98</v>
      </c>
      <c r="D93" s="64">
        <v>600</v>
      </c>
      <c r="E93" s="22"/>
      <c r="F93" s="22"/>
      <c r="G93" s="22"/>
      <c r="H93" s="22"/>
      <c r="I93" s="23"/>
      <c r="J93" s="21"/>
      <c r="K93" s="22"/>
      <c r="L93" s="22"/>
      <c r="M93" s="23"/>
      <c r="N93" s="32">
        <f>N92+SUM(D93:I93)-SUM(J93:M93)</f>
        <v>36870.76000000001</v>
      </c>
    </row>
    <row r="94" spans="1:14" ht="15" thickBot="1">
      <c r="A94" s="18">
        <f>A93+1</f>
        <v>5</v>
      </c>
      <c r="B94" s="63" t="s">
        <v>81</v>
      </c>
      <c r="C94" s="74" t="s">
        <v>84</v>
      </c>
      <c r="D94" s="64">
        <v>800</v>
      </c>
      <c r="E94" s="22"/>
      <c r="F94" s="22"/>
      <c r="G94" s="22"/>
      <c r="H94" s="22"/>
      <c r="I94" s="23"/>
      <c r="J94" s="21"/>
      <c r="K94" s="22"/>
      <c r="L94" s="22"/>
      <c r="M94" s="23"/>
      <c r="N94" s="32">
        <f>N93+SUM(D94:I94)-SUM(J94:M94)</f>
        <v>37670.76000000001</v>
      </c>
    </row>
    <row r="95" spans="1:14" ht="14.25">
      <c r="A95" s="35"/>
      <c r="B95" s="36"/>
      <c r="C95" s="75" t="s">
        <v>257</v>
      </c>
      <c r="D95" s="38">
        <f aca="true" t="shared" si="16" ref="D95:M95">SUM(D89:D94)</f>
        <v>4200</v>
      </c>
      <c r="E95" s="39">
        <f t="shared" si="16"/>
        <v>0</v>
      </c>
      <c r="F95" s="39">
        <f t="shared" si="16"/>
        <v>0</v>
      </c>
      <c r="G95" s="39">
        <f t="shared" si="16"/>
        <v>0</v>
      </c>
      <c r="H95" s="39">
        <f t="shared" si="16"/>
        <v>0</v>
      </c>
      <c r="I95" s="40">
        <f t="shared" si="16"/>
        <v>2.89</v>
      </c>
      <c r="J95" s="38">
        <f t="shared" si="16"/>
        <v>0</v>
      </c>
      <c r="K95" s="39">
        <f t="shared" si="16"/>
        <v>0</v>
      </c>
      <c r="L95" s="39">
        <f t="shared" si="16"/>
        <v>0</v>
      </c>
      <c r="M95" s="40">
        <f t="shared" si="16"/>
        <v>0</v>
      </c>
      <c r="N95" s="41">
        <f>N89+SUM(D95:I95)-SUM(J95:M95)</f>
        <v>37670.76</v>
      </c>
    </row>
    <row r="96" spans="1:14" ht="15" thickBot="1">
      <c r="A96" s="42"/>
      <c r="B96" s="42"/>
      <c r="C96" s="43" t="s">
        <v>439</v>
      </c>
      <c r="D96" s="44">
        <f aca="true" t="shared" si="17" ref="D96:N96">D95</f>
        <v>4200</v>
      </c>
      <c r="E96" s="45">
        <f t="shared" si="17"/>
        <v>0</v>
      </c>
      <c r="F96" s="45">
        <f t="shared" si="17"/>
        <v>0</v>
      </c>
      <c r="G96" s="45">
        <f t="shared" si="17"/>
        <v>0</v>
      </c>
      <c r="H96" s="45">
        <f t="shared" si="17"/>
        <v>0</v>
      </c>
      <c r="I96" s="46">
        <f t="shared" si="17"/>
        <v>2.89</v>
      </c>
      <c r="J96" s="44">
        <f t="shared" si="17"/>
        <v>0</v>
      </c>
      <c r="K96" s="45">
        <f t="shared" si="17"/>
        <v>0</v>
      </c>
      <c r="L96" s="45">
        <f t="shared" si="17"/>
        <v>0</v>
      </c>
      <c r="M96" s="46">
        <f t="shared" si="17"/>
        <v>0</v>
      </c>
      <c r="N96" s="46">
        <f t="shared" si="17"/>
        <v>37670.76</v>
      </c>
    </row>
    <row r="97" spans="1:14" ht="15" thickBot="1">
      <c r="A97" s="50"/>
      <c r="B97" s="50"/>
      <c r="C97" s="97" t="s">
        <v>90</v>
      </c>
      <c r="D97" s="52">
        <f aca="true" t="shared" si="18" ref="D97:M97">D96+D83</f>
        <v>90450</v>
      </c>
      <c r="E97" s="81">
        <f t="shared" si="18"/>
        <v>808.91</v>
      </c>
      <c r="F97" s="81">
        <f t="shared" si="18"/>
        <v>0</v>
      </c>
      <c r="G97" s="81">
        <f t="shared" si="18"/>
        <v>0</v>
      </c>
      <c r="H97" s="81">
        <f t="shared" si="18"/>
        <v>0</v>
      </c>
      <c r="I97" s="86">
        <f t="shared" si="18"/>
        <v>36.73</v>
      </c>
      <c r="J97" s="52">
        <f t="shared" si="18"/>
        <v>52550</v>
      </c>
      <c r="K97" s="81">
        <f t="shared" si="18"/>
        <v>0</v>
      </c>
      <c r="L97" s="81">
        <f t="shared" si="18"/>
        <v>0</v>
      </c>
      <c r="M97" s="82">
        <f t="shared" si="18"/>
        <v>1074.88</v>
      </c>
      <c r="N97" s="54">
        <f>SUM(D97:I97)-SUM(J97:M97)</f>
        <v>37670.76</v>
      </c>
    </row>
    <row r="98" spans="1:14" ht="14.25">
      <c r="A98" s="55"/>
      <c r="B98" s="25"/>
      <c r="C98" s="25"/>
      <c r="D98" s="55"/>
      <c r="E98" s="55"/>
      <c r="F98" s="55"/>
      <c r="G98" s="55"/>
      <c r="H98" s="55"/>
      <c r="I98" s="55"/>
      <c r="J98" s="55"/>
      <c r="K98" s="25"/>
      <c r="L98" s="25"/>
      <c r="M98" s="25"/>
      <c r="N98" s="25"/>
    </row>
    <row r="99" spans="1:14" ht="18.75">
      <c r="A99" s="114" t="s">
        <v>581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5"/>
      <c r="L99" s="115"/>
      <c r="M99" s="115"/>
      <c r="N99" s="115"/>
    </row>
    <row r="100" spans="1:10" s="115" customFormat="1" ht="19.5" thickBot="1">
      <c r="A100" s="114" t="s">
        <v>355</v>
      </c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1:14" ht="14.25">
      <c r="A101" s="3"/>
      <c r="B101" s="4" t="s">
        <v>202</v>
      </c>
      <c r="C101" s="4" t="s">
        <v>203</v>
      </c>
      <c r="D101" s="5" t="s">
        <v>204</v>
      </c>
      <c r="E101" s="6"/>
      <c r="F101" s="6"/>
      <c r="G101" s="6"/>
      <c r="H101" s="6"/>
      <c r="I101" s="7"/>
      <c r="J101" s="5" t="s">
        <v>205</v>
      </c>
      <c r="K101" s="6"/>
      <c r="L101" s="6"/>
      <c r="M101" s="8"/>
      <c r="N101" s="9" t="s">
        <v>206</v>
      </c>
    </row>
    <row r="102" spans="1:14" ht="15" thickBot="1">
      <c r="A102" s="11"/>
      <c r="B102" s="12"/>
      <c r="C102" s="59"/>
      <c r="D102" s="13" t="s">
        <v>207</v>
      </c>
      <c r="E102" s="14" t="s">
        <v>208</v>
      </c>
      <c r="F102" s="14" t="s">
        <v>209</v>
      </c>
      <c r="G102" s="14" t="s">
        <v>210</v>
      </c>
      <c r="H102" s="14" t="s">
        <v>211</v>
      </c>
      <c r="I102" s="15" t="s">
        <v>212</v>
      </c>
      <c r="J102" s="13" t="s">
        <v>213</v>
      </c>
      <c r="K102" s="14" t="s">
        <v>214</v>
      </c>
      <c r="L102" s="14" t="s">
        <v>215</v>
      </c>
      <c r="M102" s="16" t="s">
        <v>216</v>
      </c>
      <c r="N102" s="17"/>
    </row>
    <row r="103" spans="1:14" ht="14.25">
      <c r="A103" s="18"/>
      <c r="B103" s="63"/>
      <c r="C103" s="35" t="s">
        <v>217</v>
      </c>
      <c r="D103" s="64"/>
      <c r="E103" s="22"/>
      <c r="F103" s="22"/>
      <c r="G103" s="22"/>
      <c r="H103" s="22"/>
      <c r="I103" s="23"/>
      <c r="J103" s="21"/>
      <c r="K103" s="22"/>
      <c r="L103" s="22"/>
      <c r="M103" s="23"/>
      <c r="N103" s="24">
        <f>N97</f>
        <v>37670.76</v>
      </c>
    </row>
    <row r="104" spans="1:14" ht="14.25">
      <c r="A104" s="26">
        <v>1</v>
      </c>
      <c r="B104" s="67" t="s">
        <v>91</v>
      </c>
      <c r="C104" s="73" t="s">
        <v>99</v>
      </c>
      <c r="D104" s="107">
        <v>600</v>
      </c>
      <c r="E104" s="95"/>
      <c r="F104" s="30"/>
      <c r="G104" s="30"/>
      <c r="H104" s="30"/>
      <c r="I104" s="31"/>
      <c r="J104" s="29"/>
      <c r="K104" s="30"/>
      <c r="L104" s="30"/>
      <c r="M104" s="31"/>
      <c r="N104" s="32">
        <f>N103+SUM(D104:I104)-SUM(J104:M104)</f>
        <v>38270.76</v>
      </c>
    </row>
    <row r="105" spans="1:14" ht="14.25">
      <c r="A105" s="26">
        <f>A104+1</f>
        <v>2</v>
      </c>
      <c r="B105" s="67" t="s">
        <v>92</v>
      </c>
      <c r="C105" s="73" t="s">
        <v>100</v>
      </c>
      <c r="D105" s="107">
        <v>2000</v>
      </c>
      <c r="E105" s="30"/>
      <c r="F105" s="30"/>
      <c r="G105" s="30"/>
      <c r="H105" s="30"/>
      <c r="I105" s="31">
        <v>7.62</v>
      </c>
      <c r="J105" s="29"/>
      <c r="K105" s="30"/>
      <c r="L105" s="30"/>
      <c r="M105" s="31"/>
      <c r="N105" s="32">
        <f aca="true" t="shared" si="19" ref="N105:N135">N104+SUM(D105:I105)-SUM(J105:M105)</f>
        <v>40278.380000000005</v>
      </c>
    </row>
    <row r="106" spans="1:14" ht="14.25">
      <c r="A106" s="26">
        <f aca="true" t="shared" si="20" ref="A106:A135">A105+1</f>
        <v>3</v>
      </c>
      <c r="B106" s="67" t="s">
        <v>92</v>
      </c>
      <c r="C106" s="73" t="s">
        <v>101</v>
      </c>
      <c r="D106" s="107">
        <v>800</v>
      </c>
      <c r="E106" s="95"/>
      <c r="F106" s="95"/>
      <c r="G106" s="30"/>
      <c r="H106" s="30"/>
      <c r="I106" s="31"/>
      <c r="J106" s="29"/>
      <c r="K106" s="30"/>
      <c r="L106" s="30"/>
      <c r="M106" s="31"/>
      <c r="N106" s="32">
        <f t="shared" si="19"/>
        <v>41078.380000000005</v>
      </c>
    </row>
    <row r="107" spans="1:14" ht="14.25">
      <c r="A107" s="26">
        <f t="shared" si="20"/>
        <v>4</v>
      </c>
      <c r="B107" s="67" t="s">
        <v>92</v>
      </c>
      <c r="C107" s="73" t="s">
        <v>102</v>
      </c>
      <c r="D107" s="107">
        <v>600</v>
      </c>
      <c r="E107" s="95"/>
      <c r="F107" s="30"/>
      <c r="G107" s="30"/>
      <c r="H107" s="30"/>
      <c r="I107" s="31"/>
      <c r="J107" s="29"/>
      <c r="K107" s="30"/>
      <c r="L107" s="30"/>
      <c r="M107" s="31"/>
      <c r="N107" s="32">
        <f t="shared" si="19"/>
        <v>41678.380000000005</v>
      </c>
    </row>
    <row r="108" spans="1:14" ht="14.25">
      <c r="A108" s="26">
        <f t="shared" si="20"/>
        <v>5</v>
      </c>
      <c r="B108" s="67" t="s">
        <v>93</v>
      </c>
      <c r="C108" s="73" t="s">
        <v>103</v>
      </c>
      <c r="D108" s="107">
        <v>3000</v>
      </c>
      <c r="E108" s="95"/>
      <c r="F108" s="30"/>
      <c r="G108" s="30"/>
      <c r="H108" s="30"/>
      <c r="I108" s="31">
        <v>7.67</v>
      </c>
      <c r="J108" s="29"/>
      <c r="K108" s="30"/>
      <c r="L108" s="30"/>
      <c r="M108" s="31"/>
      <c r="N108" s="32">
        <f t="shared" si="19"/>
        <v>44686.05</v>
      </c>
    </row>
    <row r="109" spans="1:14" ht="14.25">
      <c r="A109" s="26">
        <f t="shared" si="20"/>
        <v>6</v>
      </c>
      <c r="B109" s="67" t="s">
        <v>94</v>
      </c>
      <c r="C109" s="73" t="s">
        <v>104</v>
      </c>
      <c r="D109" s="107">
        <v>800</v>
      </c>
      <c r="E109" s="95"/>
      <c r="F109" s="30"/>
      <c r="G109" s="124"/>
      <c r="H109" s="30"/>
      <c r="I109" s="31"/>
      <c r="J109" s="29"/>
      <c r="K109" s="30"/>
      <c r="L109" s="30"/>
      <c r="M109" s="31"/>
      <c r="N109" s="32">
        <f t="shared" si="19"/>
        <v>45486.05</v>
      </c>
    </row>
    <row r="110" spans="1:14" ht="14.25">
      <c r="A110" s="26">
        <f t="shared" si="20"/>
        <v>7</v>
      </c>
      <c r="B110" s="67" t="s">
        <v>585</v>
      </c>
      <c r="C110" s="73" t="s">
        <v>105</v>
      </c>
      <c r="D110" s="107">
        <v>1800</v>
      </c>
      <c r="E110" s="95"/>
      <c r="F110" s="30"/>
      <c r="G110" s="30"/>
      <c r="H110" s="30"/>
      <c r="I110" s="31">
        <v>1.73</v>
      </c>
      <c r="J110" s="29"/>
      <c r="K110" s="30"/>
      <c r="L110" s="30"/>
      <c r="M110" s="31"/>
      <c r="N110" s="32">
        <f t="shared" si="19"/>
        <v>47287.780000000006</v>
      </c>
    </row>
    <row r="111" spans="1:14" ht="14.25" customHeight="1">
      <c r="A111" s="26">
        <f t="shared" si="20"/>
        <v>8</v>
      </c>
      <c r="B111" s="67" t="s">
        <v>585</v>
      </c>
      <c r="C111" s="73" t="s">
        <v>106</v>
      </c>
      <c r="D111" s="107">
        <v>600</v>
      </c>
      <c r="E111" s="95"/>
      <c r="F111" s="30"/>
      <c r="G111" s="30"/>
      <c r="H111" s="30"/>
      <c r="I111" s="31"/>
      <c r="J111" s="29"/>
      <c r="K111" s="30"/>
      <c r="L111" s="30"/>
      <c r="M111" s="31"/>
      <c r="N111" s="32">
        <f t="shared" si="19"/>
        <v>47887.780000000006</v>
      </c>
    </row>
    <row r="112" spans="1:14" ht="14.25" customHeight="1">
      <c r="A112" s="116">
        <f t="shared" si="20"/>
        <v>9</v>
      </c>
      <c r="B112" s="67" t="s">
        <v>585</v>
      </c>
      <c r="C112" s="73" t="s">
        <v>107</v>
      </c>
      <c r="D112" s="125">
        <v>10000</v>
      </c>
      <c r="E112" s="126"/>
      <c r="F112" s="119"/>
      <c r="G112" s="119"/>
      <c r="H112" s="119"/>
      <c r="I112" s="120"/>
      <c r="J112" s="118"/>
      <c r="K112" s="119"/>
      <c r="L112" s="119"/>
      <c r="M112" s="120"/>
      <c r="N112" s="121">
        <f t="shared" si="19"/>
        <v>57887.780000000006</v>
      </c>
    </row>
    <row r="113" spans="1:14" ht="14.25">
      <c r="A113" s="26">
        <f t="shared" si="20"/>
        <v>10</v>
      </c>
      <c r="B113" s="67" t="s">
        <v>95</v>
      </c>
      <c r="C113" s="73" t="s">
        <v>108</v>
      </c>
      <c r="D113" s="107">
        <v>999</v>
      </c>
      <c r="E113" s="95"/>
      <c r="F113" s="30"/>
      <c r="G113" s="30"/>
      <c r="H113" s="30"/>
      <c r="I113" s="31"/>
      <c r="J113" s="29"/>
      <c r="K113" s="30"/>
      <c r="L113" s="30"/>
      <c r="M113" s="31"/>
      <c r="N113" s="32">
        <f t="shared" si="19"/>
        <v>58886.780000000006</v>
      </c>
    </row>
    <row r="114" spans="1:14" ht="14.25">
      <c r="A114" s="26">
        <f t="shared" si="20"/>
        <v>11</v>
      </c>
      <c r="B114" s="67" t="s">
        <v>95</v>
      </c>
      <c r="C114" s="73" t="s">
        <v>109</v>
      </c>
      <c r="D114" s="107">
        <v>600</v>
      </c>
      <c r="E114" s="95"/>
      <c r="F114" s="30"/>
      <c r="G114" s="30"/>
      <c r="H114" s="30"/>
      <c r="I114" s="31">
        <v>1.42</v>
      </c>
      <c r="J114" s="29"/>
      <c r="K114" s="30"/>
      <c r="L114" s="30"/>
      <c r="M114" s="31"/>
      <c r="N114" s="32">
        <f t="shared" si="19"/>
        <v>59488.200000000004</v>
      </c>
    </row>
    <row r="115" spans="1:14" ht="14.25">
      <c r="A115" s="26">
        <f t="shared" si="20"/>
        <v>12</v>
      </c>
      <c r="B115" s="67" t="s">
        <v>95</v>
      </c>
      <c r="C115" s="73" t="s">
        <v>110</v>
      </c>
      <c r="D115" s="107">
        <v>600</v>
      </c>
      <c r="E115" s="95"/>
      <c r="F115" s="30"/>
      <c r="G115" s="30"/>
      <c r="H115" s="30"/>
      <c r="I115" s="31">
        <v>1.52</v>
      </c>
      <c r="J115" s="29"/>
      <c r="K115" s="30"/>
      <c r="L115" s="30"/>
      <c r="M115" s="31"/>
      <c r="N115" s="32">
        <f t="shared" si="19"/>
        <v>60089.72</v>
      </c>
    </row>
    <row r="116" spans="1:14" ht="14.25">
      <c r="A116" s="26">
        <f t="shared" si="20"/>
        <v>13</v>
      </c>
      <c r="B116" s="67" t="s">
        <v>95</v>
      </c>
      <c r="C116" s="73" t="s">
        <v>111</v>
      </c>
      <c r="D116" s="107">
        <v>600</v>
      </c>
      <c r="E116" s="95"/>
      <c r="F116" s="30"/>
      <c r="G116" s="30"/>
      <c r="H116" s="30"/>
      <c r="I116" s="31"/>
      <c r="J116" s="29"/>
      <c r="K116" s="30"/>
      <c r="L116" s="30"/>
      <c r="M116" s="31"/>
      <c r="N116" s="32">
        <f t="shared" si="19"/>
        <v>60689.72</v>
      </c>
    </row>
    <row r="117" spans="1:14" ht="14.25">
      <c r="A117" s="26">
        <f t="shared" si="20"/>
        <v>14</v>
      </c>
      <c r="B117" s="67" t="s">
        <v>446</v>
      </c>
      <c r="C117" s="73" t="s">
        <v>112</v>
      </c>
      <c r="D117" s="107">
        <v>600</v>
      </c>
      <c r="E117" s="95"/>
      <c r="F117" s="30"/>
      <c r="G117" s="30"/>
      <c r="H117" s="30"/>
      <c r="I117" s="31">
        <v>1.7</v>
      </c>
      <c r="J117" s="29"/>
      <c r="K117" s="30"/>
      <c r="L117" s="30"/>
      <c r="M117" s="31"/>
      <c r="N117" s="32">
        <f t="shared" si="19"/>
        <v>61291.42</v>
      </c>
    </row>
    <row r="118" spans="1:14" ht="14.25">
      <c r="A118" s="26">
        <f t="shared" si="20"/>
        <v>15</v>
      </c>
      <c r="B118" s="67" t="s">
        <v>446</v>
      </c>
      <c r="C118" s="73" t="s">
        <v>113</v>
      </c>
      <c r="D118" s="107">
        <v>400</v>
      </c>
      <c r="E118" s="95"/>
      <c r="F118" s="30"/>
      <c r="G118" s="30"/>
      <c r="H118" s="30"/>
      <c r="I118" s="31">
        <v>1.72</v>
      </c>
      <c r="J118" s="29"/>
      <c r="K118" s="30"/>
      <c r="L118" s="30"/>
      <c r="M118" s="31"/>
      <c r="N118" s="32">
        <f t="shared" si="19"/>
        <v>61693.14</v>
      </c>
    </row>
    <row r="119" spans="1:14" ht="14.25">
      <c r="A119" s="26">
        <f t="shared" si="20"/>
        <v>16</v>
      </c>
      <c r="B119" s="67" t="s">
        <v>448</v>
      </c>
      <c r="C119" s="73" t="s">
        <v>114</v>
      </c>
      <c r="D119" s="107">
        <v>1000</v>
      </c>
      <c r="E119" s="95"/>
      <c r="F119" s="30"/>
      <c r="G119" s="30"/>
      <c r="H119" s="30"/>
      <c r="I119" s="31"/>
      <c r="J119" s="29"/>
      <c r="K119" s="30"/>
      <c r="L119" s="30"/>
      <c r="M119" s="31"/>
      <c r="N119" s="32">
        <f t="shared" si="19"/>
        <v>62693.14</v>
      </c>
    </row>
    <row r="120" spans="1:14" ht="14.25">
      <c r="A120" s="26">
        <f t="shared" si="20"/>
        <v>17</v>
      </c>
      <c r="B120" s="67" t="s">
        <v>448</v>
      </c>
      <c r="C120" s="224" t="s">
        <v>129</v>
      </c>
      <c r="D120" s="107">
        <v>800</v>
      </c>
      <c r="E120" s="95"/>
      <c r="F120" s="30"/>
      <c r="G120" s="30"/>
      <c r="H120" s="30"/>
      <c r="I120" s="31"/>
      <c r="J120" s="29"/>
      <c r="K120" s="30"/>
      <c r="L120" s="30"/>
      <c r="M120" s="31"/>
      <c r="N120" s="32">
        <f t="shared" si="19"/>
        <v>63493.14</v>
      </c>
    </row>
    <row r="121" spans="1:14" ht="14.25">
      <c r="A121" s="26">
        <f t="shared" si="20"/>
        <v>18</v>
      </c>
      <c r="B121" s="67" t="s">
        <v>450</v>
      </c>
      <c r="C121" s="73" t="s">
        <v>115</v>
      </c>
      <c r="D121" s="107">
        <v>400</v>
      </c>
      <c r="E121" s="95"/>
      <c r="F121" s="30"/>
      <c r="G121" s="30"/>
      <c r="H121" s="30"/>
      <c r="I121" s="31">
        <v>1.8</v>
      </c>
      <c r="J121" s="29"/>
      <c r="K121" s="30"/>
      <c r="L121" s="30"/>
      <c r="M121" s="31"/>
      <c r="N121" s="32">
        <f t="shared" si="19"/>
        <v>63894.94</v>
      </c>
    </row>
    <row r="122" spans="1:14" ht="14.25">
      <c r="A122" s="26">
        <f t="shared" si="20"/>
        <v>19</v>
      </c>
      <c r="B122" s="67" t="s">
        <v>450</v>
      </c>
      <c r="C122" s="73" t="s">
        <v>116</v>
      </c>
      <c r="D122" s="107">
        <v>800</v>
      </c>
      <c r="E122" s="95"/>
      <c r="F122" s="30"/>
      <c r="G122" s="30"/>
      <c r="H122" s="30"/>
      <c r="I122" s="31">
        <v>7.79</v>
      </c>
      <c r="J122" s="29"/>
      <c r="K122" s="30"/>
      <c r="L122" s="30"/>
      <c r="M122" s="31"/>
      <c r="N122" s="32">
        <f t="shared" si="19"/>
        <v>64702.73</v>
      </c>
    </row>
    <row r="123" spans="1:14" ht="14.25">
      <c r="A123" s="26">
        <f t="shared" si="20"/>
        <v>20</v>
      </c>
      <c r="B123" s="67" t="s">
        <v>452</v>
      </c>
      <c r="C123" s="73" t="s">
        <v>117</v>
      </c>
      <c r="D123" s="107">
        <v>300</v>
      </c>
      <c r="E123" s="95"/>
      <c r="F123" s="30"/>
      <c r="G123" s="30"/>
      <c r="H123" s="30"/>
      <c r="I123" s="31">
        <v>1.67</v>
      </c>
      <c r="J123" s="29"/>
      <c r="K123" s="30"/>
      <c r="L123" s="30"/>
      <c r="M123" s="31"/>
      <c r="N123" s="32">
        <f t="shared" si="19"/>
        <v>65004.4</v>
      </c>
    </row>
    <row r="124" spans="1:14" ht="14.25">
      <c r="A124" s="26">
        <f t="shared" si="20"/>
        <v>21</v>
      </c>
      <c r="B124" s="67" t="s">
        <v>454</v>
      </c>
      <c r="C124" s="73" t="s">
        <v>118</v>
      </c>
      <c r="D124" s="107">
        <v>3000</v>
      </c>
      <c r="E124" s="95"/>
      <c r="F124" s="30"/>
      <c r="G124" s="30"/>
      <c r="H124" s="30"/>
      <c r="I124" s="31">
        <v>7.77</v>
      </c>
      <c r="J124" s="29"/>
      <c r="K124" s="30"/>
      <c r="L124" s="30"/>
      <c r="M124" s="31"/>
      <c r="N124" s="32">
        <f t="shared" si="19"/>
        <v>68012.17</v>
      </c>
    </row>
    <row r="125" spans="1:14" ht="14.25">
      <c r="A125" s="26">
        <f t="shared" si="20"/>
        <v>22</v>
      </c>
      <c r="B125" s="67" t="s">
        <v>456</v>
      </c>
      <c r="C125" s="224" t="s">
        <v>130</v>
      </c>
      <c r="D125" s="107">
        <v>800</v>
      </c>
      <c r="E125" s="95"/>
      <c r="F125" s="30"/>
      <c r="G125" s="30"/>
      <c r="H125" s="30"/>
      <c r="I125" s="31">
        <v>7.81</v>
      </c>
      <c r="J125" s="29"/>
      <c r="K125" s="30"/>
      <c r="L125" s="30"/>
      <c r="M125" s="31"/>
      <c r="N125" s="32">
        <f t="shared" si="19"/>
        <v>68819.98</v>
      </c>
    </row>
    <row r="126" spans="1:14" ht="14.25">
      <c r="A126" s="26">
        <f t="shared" si="20"/>
        <v>23</v>
      </c>
      <c r="B126" s="67" t="s">
        <v>456</v>
      </c>
      <c r="C126" s="73" t="s">
        <v>119</v>
      </c>
      <c r="D126" s="107">
        <v>400</v>
      </c>
      <c r="E126" s="95"/>
      <c r="F126" s="30"/>
      <c r="G126" s="30"/>
      <c r="H126" s="30"/>
      <c r="I126" s="31">
        <v>1.75</v>
      </c>
      <c r="J126" s="29"/>
      <c r="K126" s="30"/>
      <c r="L126" s="30"/>
      <c r="M126" s="31"/>
      <c r="N126" s="32">
        <f t="shared" si="19"/>
        <v>69221.73</v>
      </c>
    </row>
    <row r="127" spans="1:14" ht="14.25">
      <c r="A127" s="26">
        <f t="shared" si="20"/>
        <v>24</v>
      </c>
      <c r="B127" s="67" t="s">
        <v>588</v>
      </c>
      <c r="C127" s="73" t="s">
        <v>120</v>
      </c>
      <c r="D127" s="107">
        <v>600</v>
      </c>
      <c r="E127" s="95"/>
      <c r="F127" s="30"/>
      <c r="G127" s="30"/>
      <c r="H127" s="30"/>
      <c r="I127" s="31"/>
      <c r="J127" s="29"/>
      <c r="K127" s="30"/>
      <c r="L127" s="30"/>
      <c r="M127" s="31"/>
      <c r="N127" s="32">
        <f t="shared" si="19"/>
        <v>69821.73</v>
      </c>
    </row>
    <row r="128" spans="1:14" ht="14.25">
      <c r="A128" s="26">
        <f t="shared" si="20"/>
        <v>25</v>
      </c>
      <c r="B128" s="67" t="s">
        <v>589</v>
      </c>
      <c r="C128" s="73" t="s">
        <v>121</v>
      </c>
      <c r="D128" s="107">
        <v>600</v>
      </c>
      <c r="E128" s="95"/>
      <c r="F128" s="30"/>
      <c r="G128" s="30"/>
      <c r="H128" s="30"/>
      <c r="I128" s="31"/>
      <c r="J128" s="29"/>
      <c r="K128" s="30"/>
      <c r="L128" s="30"/>
      <c r="M128" s="31"/>
      <c r="N128" s="32">
        <f t="shared" si="19"/>
        <v>70421.73</v>
      </c>
    </row>
    <row r="129" spans="1:14" ht="14.25">
      <c r="A129" s="26">
        <f t="shared" si="20"/>
        <v>26</v>
      </c>
      <c r="B129" s="67" t="s">
        <v>589</v>
      </c>
      <c r="C129" s="73" t="s">
        <v>143</v>
      </c>
      <c r="D129" s="107">
        <v>800</v>
      </c>
      <c r="E129" s="95"/>
      <c r="F129" s="30"/>
      <c r="G129" s="30"/>
      <c r="H129" s="30"/>
      <c r="I129" s="31">
        <v>7.51</v>
      </c>
      <c r="J129" s="29"/>
      <c r="K129" s="30"/>
      <c r="L129" s="30"/>
      <c r="M129" s="31"/>
      <c r="N129" s="32">
        <f t="shared" si="19"/>
        <v>71229.23999999999</v>
      </c>
    </row>
    <row r="130" spans="1:14" ht="14.25">
      <c r="A130" s="26">
        <f t="shared" si="20"/>
        <v>27</v>
      </c>
      <c r="B130" s="67" t="s">
        <v>589</v>
      </c>
      <c r="C130" s="230" t="s">
        <v>122</v>
      </c>
      <c r="D130" s="107">
        <v>600</v>
      </c>
      <c r="E130" s="95"/>
      <c r="F130" s="30"/>
      <c r="G130" s="30"/>
      <c r="H130" s="30"/>
      <c r="I130" s="31">
        <v>1.65</v>
      </c>
      <c r="J130" s="29"/>
      <c r="K130" s="30"/>
      <c r="L130" s="30"/>
      <c r="M130" s="31"/>
      <c r="N130" s="32">
        <f t="shared" si="19"/>
        <v>71830.88999999998</v>
      </c>
    </row>
    <row r="131" spans="1:14" ht="14.25">
      <c r="A131" s="26">
        <f t="shared" si="20"/>
        <v>28</v>
      </c>
      <c r="B131" s="67" t="s">
        <v>458</v>
      </c>
      <c r="C131" s="73" t="s">
        <v>123</v>
      </c>
      <c r="D131" s="107">
        <v>800</v>
      </c>
      <c r="E131" s="95"/>
      <c r="F131" s="30"/>
      <c r="G131" s="30"/>
      <c r="H131" s="30"/>
      <c r="I131" s="31">
        <v>7.82</v>
      </c>
      <c r="J131" s="29"/>
      <c r="K131" s="30"/>
      <c r="L131" s="30"/>
      <c r="M131" s="31"/>
      <c r="N131" s="32">
        <f t="shared" si="19"/>
        <v>72638.70999999999</v>
      </c>
    </row>
    <row r="132" spans="1:14" ht="14.25">
      <c r="A132" s="26">
        <f t="shared" si="20"/>
        <v>29</v>
      </c>
      <c r="B132" s="67" t="s">
        <v>96</v>
      </c>
      <c r="C132" s="73" t="s">
        <v>124</v>
      </c>
      <c r="D132" s="107">
        <v>2000</v>
      </c>
      <c r="E132" s="95"/>
      <c r="F132" s="30"/>
      <c r="G132" s="30"/>
      <c r="H132" s="30"/>
      <c r="I132" s="31"/>
      <c r="J132" s="29"/>
      <c r="K132" s="30"/>
      <c r="L132" s="30"/>
      <c r="M132" s="31"/>
      <c r="N132" s="32">
        <f t="shared" si="19"/>
        <v>74638.70999999999</v>
      </c>
    </row>
    <row r="133" spans="1:14" ht="14.25">
      <c r="A133" s="26">
        <f t="shared" si="20"/>
        <v>30</v>
      </c>
      <c r="B133" s="67" t="s">
        <v>460</v>
      </c>
      <c r="C133" s="73" t="s">
        <v>125</v>
      </c>
      <c r="D133" s="107">
        <v>400</v>
      </c>
      <c r="E133" s="95"/>
      <c r="F133" s="30"/>
      <c r="G133" s="30"/>
      <c r="H133" s="30"/>
      <c r="I133" s="31"/>
      <c r="J133" s="29"/>
      <c r="K133" s="30"/>
      <c r="L133" s="30"/>
      <c r="M133" s="31"/>
      <c r="N133" s="32">
        <f t="shared" si="19"/>
        <v>75038.70999999999</v>
      </c>
    </row>
    <row r="134" spans="1:14" ht="14.25">
      <c r="A134" s="26">
        <f t="shared" si="20"/>
        <v>31</v>
      </c>
      <c r="B134" s="67" t="s">
        <v>460</v>
      </c>
      <c r="C134" s="73" t="s">
        <v>126</v>
      </c>
      <c r="D134" s="107">
        <v>1000</v>
      </c>
      <c r="E134" s="95"/>
      <c r="F134" s="30"/>
      <c r="G134" s="30"/>
      <c r="H134" s="30"/>
      <c r="I134" s="31"/>
      <c r="J134" s="29"/>
      <c r="K134" s="30"/>
      <c r="L134" s="30"/>
      <c r="M134" s="31"/>
      <c r="N134" s="32">
        <f t="shared" si="19"/>
        <v>76038.70999999999</v>
      </c>
    </row>
    <row r="135" spans="1:14" ht="15" thickBot="1">
      <c r="A135" s="26">
        <f t="shared" si="20"/>
        <v>32</v>
      </c>
      <c r="B135" s="67" t="s">
        <v>97</v>
      </c>
      <c r="C135" s="74" t="s">
        <v>127</v>
      </c>
      <c r="D135" s="107">
        <v>2000</v>
      </c>
      <c r="E135" s="95"/>
      <c r="F135" s="30"/>
      <c r="G135" s="30"/>
      <c r="H135" s="30"/>
      <c r="I135" s="31"/>
      <c r="J135" s="29"/>
      <c r="K135" s="30"/>
      <c r="L135" s="30"/>
      <c r="M135" s="31"/>
      <c r="N135" s="32">
        <f t="shared" si="19"/>
        <v>78038.70999999999</v>
      </c>
    </row>
    <row r="136" spans="1:14" ht="14.25">
      <c r="A136" s="35"/>
      <c r="B136" s="36"/>
      <c r="C136" s="75" t="s">
        <v>257</v>
      </c>
      <c r="D136" s="38">
        <f>SUM(D104:D135)</f>
        <v>40299</v>
      </c>
      <c r="E136" s="39">
        <f>SUM(E104:E135)</f>
        <v>0</v>
      </c>
      <c r="F136" s="39">
        <f>SUM(F104:F135)</f>
        <v>0</v>
      </c>
      <c r="G136" s="39">
        <f>SUM(G104:G135)</f>
        <v>0</v>
      </c>
      <c r="H136" s="39">
        <f>SUM(H104:H135)</f>
        <v>0</v>
      </c>
      <c r="I136" s="40">
        <f>SUM(I104:I135)</f>
        <v>68.94999999999999</v>
      </c>
      <c r="J136" s="38">
        <f>SUM(J104:J135)</f>
        <v>0</v>
      </c>
      <c r="K136" s="39">
        <f>SUM(K104:K135)</f>
        <v>0</v>
      </c>
      <c r="L136" s="39">
        <f>SUM(L104:L135)</f>
        <v>0</v>
      </c>
      <c r="M136" s="40">
        <f>SUM(M104:M135)</f>
        <v>0</v>
      </c>
      <c r="N136" s="41">
        <f>N103+SUM(D136:I136)-SUM(J136:M136)</f>
        <v>78038.70999999999</v>
      </c>
    </row>
    <row r="137" spans="1:14" ht="15" thickBot="1">
      <c r="A137" s="42"/>
      <c r="B137" s="42"/>
      <c r="C137" s="43" t="s">
        <v>473</v>
      </c>
      <c r="D137" s="44">
        <f aca="true" t="shared" si="21" ref="D137:N137">D136</f>
        <v>40299</v>
      </c>
      <c r="E137" s="45">
        <f t="shared" si="21"/>
        <v>0</v>
      </c>
      <c r="F137" s="45">
        <f t="shared" si="21"/>
        <v>0</v>
      </c>
      <c r="G137" s="45">
        <f t="shared" si="21"/>
        <v>0</v>
      </c>
      <c r="H137" s="45">
        <f t="shared" si="21"/>
        <v>0</v>
      </c>
      <c r="I137" s="46">
        <f t="shared" si="21"/>
        <v>68.94999999999999</v>
      </c>
      <c r="J137" s="44">
        <f t="shared" si="21"/>
        <v>0</v>
      </c>
      <c r="K137" s="45">
        <f t="shared" si="21"/>
        <v>0</v>
      </c>
      <c r="L137" s="45">
        <f t="shared" si="21"/>
        <v>0</v>
      </c>
      <c r="M137" s="46">
        <f t="shared" si="21"/>
        <v>0</v>
      </c>
      <c r="N137" s="46">
        <f t="shared" si="21"/>
        <v>78038.70999999999</v>
      </c>
    </row>
    <row r="138" spans="1:14" ht="15" thickBot="1">
      <c r="A138" s="50"/>
      <c r="B138" s="50"/>
      <c r="C138" s="97" t="s">
        <v>131</v>
      </c>
      <c r="D138" s="52">
        <f>D137+D97</f>
        <v>130749</v>
      </c>
      <c r="E138" s="81">
        <f>E137+E97</f>
        <v>808.91</v>
      </c>
      <c r="F138" s="81">
        <f>F137+F97</f>
        <v>0</v>
      </c>
      <c r="G138" s="81">
        <f>G137+G97</f>
        <v>0</v>
      </c>
      <c r="H138" s="81">
        <f>H137+H97</f>
        <v>0</v>
      </c>
      <c r="I138" s="86">
        <f>I137+I97</f>
        <v>105.67999999999998</v>
      </c>
      <c r="J138" s="52">
        <f>J137+J97</f>
        <v>52550</v>
      </c>
      <c r="K138" s="81">
        <f>K137+K97</f>
        <v>0</v>
      </c>
      <c r="L138" s="81">
        <f>L137+L97</f>
        <v>0</v>
      </c>
      <c r="M138" s="82">
        <f>M137+M97</f>
        <v>1074.88</v>
      </c>
      <c r="N138" s="54">
        <f>SUM(D138:I138)-SUM(J138:M138)</f>
        <v>78038.70999999999</v>
      </c>
    </row>
    <row r="139" spans="1:14" ht="14.25">
      <c r="A139" s="55"/>
      <c r="B139" s="25"/>
      <c r="C139" s="25"/>
      <c r="D139" s="55"/>
      <c r="E139" s="55"/>
      <c r="F139" s="55"/>
      <c r="G139" s="55"/>
      <c r="H139" s="55"/>
      <c r="I139" s="55"/>
      <c r="J139" s="55"/>
      <c r="K139" s="25"/>
      <c r="L139" s="25"/>
      <c r="M139" s="25"/>
      <c r="N139" s="25"/>
    </row>
    <row r="140" spans="1:14" ht="18.75">
      <c r="A140" s="114" t="s">
        <v>346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5"/>
      <c r="L140" s="115"/>
      <c r="M140" s="115"/>
      <c r="N140" s="115"/>
    </row>
    <row r="141" spans="1:10" s="115" customFormat="1" ht="19.5" thickBot="1">
      <c r="A141" s="114" t="s">
        <v>355</v>
      </c>
      <c r="B141" s="114"/>
      <c r="C141" s="114"/>
      <c r="D141" s="114"/>
      <c r="E141" s="114"/>
      <c r="F141" s="114"/>
      <c r="G141" s="114"/>
      <c r="H141" s="114"/>
      <c r="I141" s="114"/>
      <c r="J141" s="114"/>
    </row>
    <row r="142" spans="1:14" ht="14.25">
      <c r="A142" s="3"/>
      <c r="B142" s="4" t="s">
        <v>202</v>
      </c>
      <c r="C142" s="4" t="s">
        <v>203</v>
      </c>
      <c r="D142" s="5" t="s">
        <v>204</v>
      </c>
      <c r="E142" s="6"/>
      <c r="F142" s="6"/>
      <c r="G142" s="6"/>
      <c r="H142" s="6"/>
      <c r="I142" s="7"/>
      <c r="J142" s="5" t="s">
        <v>205</v>
      </c>
      <c r="K142" s="6"/>
      <c r="L142" s="6"/>
      <c r="M142" s="8"/>
      <c r="N142" s="9" t="s">
        <v>206</v>
      </c>
    </row>
    <row r="143" spans="1:14" ht="15" thickBot="1">
      <c r="A143" s="11"/>
      <c r="B143" s="12"/>
      <c r="C143" s="59"/>
      <c r="D143" s="13" t="s">
        <v>207</v>
      </c>
      <c r="E143" s="14" t="s">
        <v>208</v>
      </c>
      <c r="F143" s="14" t="s">
        <v>209</v>
      </c>
      <c r="G143" s="14" t="s">
        <v>210</v>
      </c>
      <c r="H143" s="14" t="s">
        <v>211</v>
      </c>
      <c r="I143" s="15" t="s">
        <v>212</v>
      </c>
      <c r="J143" s="13" t="s">
        <v>213</v>
      </c>
      <c r="K143" s="14" t="s">
        <v>214</v>
      </c>
      <c r="L143" s="14" t="s">
        <v>215</v>
      </c>
      <c r="M143" s="16" t="s">
        <v>216</v>
      </c>
      <c r="N143" s="17"/>
    </row>
    <row r="144" spans="1:14" ht="14.25">
      <c r="A144" s="18"/>
      <c r="B144" s="63"/>
      <c r="C144" s="35" t="s">
        <v>217</v>
      </c>
      <c r="D144" s="64"/>
      <c r="E144" s="22"/>
      <c r="F144" s="22"/>
      <c r="G144" s="22"/>
      <c r="H144" s="22"/>
      <c r="I144" s="23"/>
      <c r="J144" s="21"/>
      <c r="K144" s="22"/>
      <c r="L144" s="22"/>
      <c r="M144" s="23"/>
      <c r="N144" s="24">
        <f>N138</f>
        <v>78038.70999999999</v>
      </c>
    </row>
    <row r="145" spans="1:14" ht="14.25">
      <c r="A145" s="26">
        <v>1</v>
      </c>
      <c r="B145" s="67" t="s">
        <v>10</v>
      </c>
      <c r="C145" s="73" t="s">
        <v>353</v>
      </c>
      <c r="D145" s="107"/>
      <c r="E145" s="95"/>
      <c r="F145" s="30"/>
      <c r="G145" s="30"/>
      <c r="H145" s="30"/>
      <c r="I145" s="31"/>
      <c r="J145" s="29">
        <v>23200</v>
      </c>
      <c r="K145" s="30"/>
      <c r="L145" s="30"/>
      <c r="M145" s="31"/>
      <c r="N145" s="32">
        <f>N144+SUM(D145:I145)-SUM(J145:M145)</f>
        <v>54838.70999999999</v>
      </c>
    </row>
    <row r="146" spans="1:14" ht="14.25">
      <c r="A146" s="26">
        <f>A145+1</f>
        <v>2</v>
      </c>
      <c r="B146" s="67" t="s">
        <v>10</v>
      </c>
      <c r="C146" s="73" t="s">
        <v>144</v>
      </c>
      <c r="D146" s="107">
        <v>800</v>
      </c>
      <c r="E146" s="30"/>
      <c r="F146" s="30"/>
      <c r="G146" s="30"/>
      <c r="H146" s="30"/>
      <c r="I146" s="31"/>
      <c r="J146" s="29"/>
      <c r="K146" s="30"/>
      <c r="L146" s="30"/>
      <c r="M146" s="31"/>
      <c r="N146" s="32">
        <f aca="true" t="shared" si="22" ref="N146:N177">N145+SUM(D146:I146)-SUM(J146:M146)</f>
        <v>55638.70999999999</v>
      </c>
    </row>
    <row r="147" spans="1:14" ht="14.25">
      <c r="A147" s="26">
        <f aca="true" t="shared" si="23" ref="A147:A177">A146+1</f>
        <v>3</v>
      </c>
      <c r="B147" s="67" t="s">
        <v>10</v>
      </c>
      <c r="C147" s="73" t="s">
        <v>354</v>
      </c>
      <c r="D147" s="107"/>
      <c r="E147" s="95"/>
      <c r="F147" s="95"/>
      <c r="G147" s="95"/>
      <c r="H147" s="95"/>
      <c r="I147" s="31"/>
      <c r="J147" s="29">
        <v>1000</v>
      </c>
      <c r="K147" s="30"/>
      <c r="L147" s="30"/>
      <c r="M147" s="31"/>
      <c r="N147" s="32">
        <f t="shared" si="22"/>
        <v>54638.70999999999</v>
      </c>
    </row>
    <row r="148" spans="1:14" ht="14.25">
      <c r="A148" s="26">
        <f t="shared" si="23"/>
        <v>4</v>
      </c>
      <c r="B148" s="67" t="s">
        <v>10</v>
      </c>
      <c r="C148" s="73" t="s">
        <v>350</v>
      </c>
      <c r="D148" s="107"/>
      <c r="E148" s="95"/>
      <c r="F148" s="30"/>
      <c r="G148" s="30"/>
      <c r="H148" s="30"/>
      <c r="I148" s="31"/>
      <c r="J148" s="29">
        <v>1000</v>
      </c>
      <c r="K148" s="30"/>
      <c r="L148" s="30"/>
      <c r="M148" s="31"/>
      <c r="N148" s="32">
        <f t="shared" si="22"/>
        <v>53638.70999999999</v>
      </c>
    </row>
    <row r="149" spans="1:14" ht="14.25">
      <c r="A149" s="26">
        <f t="shared" si="23"/>
        <v>5</v>
      </c>
      <c r="B149" s="67" t="s">
        <v>10</v>
      </c>
      <c r="C149" s="73" t="s">
        <v>349</v>
      </c>
      <c r="D149" s="107"/>
      <c r="E149" s="95"/>
      <c r="F149" s="30"/>
      <c r="G149" s="30"/>
      <c r="H149" s="30"/>
      <c r="I149" s="31"/>
      <c r="J149" s="29">
        <v>1000</v>
      </c>
      <c r="K149" s="30"/>
      <c r="L149" s="30"/>
      <c r="M149" s="31"/>
      <c r="N149" s="32">
        <f t="shared" si="22"/>
        <v>52638.70999999999</v>
      </c>
    </row>
    <row r="150" spans="1:14" ht="14.25">
      <c r="A150" s="26">
        <f t="shared" si="23"/>
        <v>6</v>
      </c>
      <c r="B150" s="67" t="s">
        <v>10</v>
      </c>
      <c r="C150" s="73" t="s">
        <v>351</v>
      </c>
      <c r="D150" s="107"/>
      <c r="E150" s="95"/>
      <c r="F150" s="30"/>
      <c r="G150" s="30"/>
      <c r="H150" s="30"/>
      <c r="I150" s="31"/>
      <c r="J150" s="29">
        <v>1000</v>
      </c>
      <c r="K150" s="30"/>
      <c r="L150" s="30"/>
      <c r="M150" s="31"/>
      <c r="N150" s="32">
        <f t="shared" si="22"/>
        <v>51638.70999999999</v>
      </c>
    </row>
    <row r="151" spans="1:14" ht="14.25">
      <c r="A151" s="26">
        <f t="shared" si="23"/>
        <v>7</v>
      </c>
      <c r="B151" s="67" t="s">
        <v>10</v>
      </c>
      <c r="C151" s="73" t="s">
        <v>199</v>
      </c>
      <c r="D151" s="107"/>
      <c r="E151" s="95"/>
      <c r="F151" s="30"/>
      <c r="G151" s="30"/>
      <c r="H151" s="30"/>
      <c r="I151" s="31"/>
      <c r="J151" s="29">
        <v>2000</v>
      </c>
      <c r="K151" s="30"/>
      <c r="L151" s="30"/>
      <c r="M151" s="31"/>
      <c r="N151" s="32">
        <f t="shared" si="22"/>
        <v>49638.70999999999</v>
      </c>
    </row>
    <row r="152" spans="1:14" ht="14.25">
      <c r="A152" s="26">
        <f t="shared" si="23"/>
        <v>8</v>
      </c>
      <c r="B152" s="67" t="s">
        <v>11</v>
      </c>
      <c r="C152" s="73" t="s">
        <v>138</v>
      </c>
      <c r="D152" s="107"/>
      <c r="E152" s="95"/>
      <c r="F152" s="30"/>
      <c r="G152" s="30"/>
      <c r="H152" s="30"/>
      <c r="I152" s="31"/>
      <c r="J152" s="29">
        <v>1000</v>
      </c>
      <c r="K152" s="30"/>
      <c r="L152" s="30"/>
      <c r="M152" s="31"/>
      <c r="N152" s="32">
        <f t="shared" si="22"/>
        <v>48638.70999999999</v>
      </c>
    </row>
    <row r="153" spans="1:14" ht="14.25">
      <c r="A153" s="26">
        <f t="shared" si="23"/>
        <v>9</v>
      </c>
      <c r="B153" s="67" t="s">
        <v>11</v>
      </c>
      <c r="C153" s="73" t="s">
        <v>193</v>
      </c>
      <c r="D153" s="107"/>
      <c r="E153" s="95"/>
      <c r="F153" s="30"/>
      <c r="G153" s="30"/>
      <c r="H153" s="30"/>
      <c r="I153" s="31"/>
      <c r="J153" s="29">
        <v>1000</v>
      </c>
      <c r="K153" s="30"/>
      <c r="L153" s="30"/>
      <c r="M153" s="31"/>
      <c r="N153" s="32">
        <f t="shared" si="22"/>
        <v>47638.70999999999</v>
      </c>
    </row>
    <row r="154" spans="1:14" ht="14.25">
      <c r="A154" s="26">
        <f t="shared" si="23"/>
        <v>10</v>
      </c>
      <c r="B154" s="67" t="s">
        <v>11</v>
      </c>
      <c r="C154" s="73" t="s">
        <v>60</v>
      </c>
      <c r="D154" s="107"/>
      <c r="E154" s="95"/>
      <c r="F154" s="30"/>
      <c r="G154" s="30"/>
      <c r="H154" s="30"/>
      <c r="I154" s="31"/>
      <c r="J154" s="29">
        <v>1000</v>
      </c>
      <c r="K154" s="30"/>
      <c r="L154" s="30"/>
      <c r="M154" s="31"/>
      <c r="N154" s="32">
        <f t="shared" si="22"/>
        <v>46638.70999999999</v>
      </c>
    </row>
    <row r="155" spans="1:14" ht="14.25">
      <c r="A155" s="26">
        <f t="shared" si="23"/>
        <v>11</v>
      </c>
      <c r="B155" s="67" t="s">
        <v>11</v>
      </c>
      <c r="C155" s="73" t="s">
        <v>196</v>
      </c>
      <c r="D155" s="107"/>
      <c r="E155" s="95"/>
      <c r="F155" s="30"/>
      <c r="G155" s="30"/>
      <c r="H155" s="30"/>
      <c r="I155" s="31"/>
      <c r="J155" s="29">
        <v>1500</v>
      </c>
      <c r="K155" s="30"/>
      <c r="L155" s="30"/>
      <c r="M155" s="31"/>
      <c r="N155" s="32">
        <f t="shared" si="22"/>
        <v>45138.70999999999</v>
      </c>
    </row>
    <row r="156" spans="1:14" ht="14.25">
      <c r="A156" s="26">
        <f t="shared" si="23"/>
        <v>12</v>
      </c>
      <c r="B156" s="67" t="s">
        <v>11</v>
      </c>
      <c r="C156" s="73" t="s">
        <v>197</v>
      </c>
      <c r="D156" s="107"/>
      <c r="E156" s="95"/>
      <c r="F156" s="30"/>
      <c r="G156" s="30"/>
      <c r="H156" s="30"/>
      <c r="I156" s="31"/>
      <c r="J156" s="29">
        <v>1000</v>
      </c>
      <c r="K156" s="30"/>
      <c r="L156" s="30"/>
      <c r="M156" s="31"/>
      <c r="N156" s="32">
        <f t="shared" si="22"/>
        <v>44138.70999999999</v>
      </c>
    </row>
    <row r="157" spans="1:14" ht="14.25">
      <c r="A157" s="26">
        <f t="shared" si="23"/>
        <v>13</v>
      </c>
      <c r="B157" s="67" t="s">
        <v>11</v>
      </c>
      <c r="C157" s="73" t="s">
        <v>348</v>
      </c>
      <c r="D157" s="107"/>
      <c r="E157" s="95"/>
      <c r="F157" s="30"/>
      <c r="G157" s="30"/>
      <c r="H157" s="30"/>
      <c r="I157" s="31"/>
      <c r="J157" s="29">
        <v>1500</v>
      </c>
      <c r="K157" s="30"/>
      <c r="L157" s="30"/>
      <c r="M157" s="31"/>
      <c r="N157" s="32">
        <f t="shared" si="22"/>
        <v>42638.70999999999</v>
      </c>
    </row>
    <row r="158" spans="1:14" ht="14.25">
      <c r="A158" s="26">
        <f t="shared" si="23"/>
        <v>14</v>
      </c>
      <c r="B158" s="67" t="s">
        <v>11</v>
      </c>
      <c r="C158" s="73" t="s">
        <v>200</v>
      </c>
      <c r="D158" s="107"/>
      <c r="E158" s="95"/>
      <c r="F158" s="30"/>
      <c r="G158" s="30"/>
      <c r="H158" s="30"/>
      <c r="I158" s="31"/>
      <c r="J158" s="29">
        <v>1000</v>
      </c>
      <c r="K158" s="30"/>
      <c r="L158" s="30"/>
      <c r="M158" s="31"/>
      <c r="N158" s="32">
        <f t="shared" si="22"/>
        <v>41638.70999999999</v>
      </c>
    </row>
    <row r="159" spans="1:14" ht="14.25">
      <c r="A159" s="26">
        <f t="shared" si="23"/>
        <v>15</v>
      </c>
      <c r="B159" s="67" t="s">
        <v>11</v>
      </c>
      <c r="C159" s="73" t="s">
        <v>139</v>
      </c>
      <c r="D159" s="107"/>
      <c r="E159" s="95"/>
      <c r="F159" s="30"/>
      <c r="G159" s="30"/>
      <c r="H159" s="30"/>
      <c r="I159" s="31"/>
      <c r="J159" s="29">
        <v>1000</v>
      </c>
      <c r="K159" s="30"/>
      <c r="L159" s="30"/>
      <c r="M159" s="31"/>
      <c r="N159" s="32">
        <f t="shared" si="22"/>
        <v>40638.70999999999</v>
      </c>
    </row>
    <row r="160" spans="1:14" ht="14.25">
      <c r="A160" s="26">
        <f t="shared" si="23"/>
        <v>16</v>
      </c>
      <c r="B160" s="67" t="s">
        <v>11</v>
      </c>
      <c r="C160" s="73" t="s">
        <v>140</v>
      </c>
      <c r="D160" s="107"/>
      <c r="E160" s="95">
        <v>6000</v>
      </c>
      <c r="F160" s="30"/>
      <c r="G160" s="30"/>
      <c r="H160" s="30"/>
      <c r="I160" s="31"/>
      <c r="J160" s="29"/>
      <c r="K160" s="30"/>
      <c r="L160" s="30"/>
      <c r="M160" s="31"/>
      <c r="N160" s="32">
        <f t="shared" si="22"/>
        <v>46638.70999999999</v>
      </c>
    </row>
    <row r="161" spans="1:14" ht="14.25">
      <c r="A161" s="26">
        <f t="shared" si="23"/>
        <v>17</v>
      </c>
      <c r="B161" s="67" t="s">
        <v>11</v>
      </c>
      <c r="C161" s="73" t="s">
        <v>145</v>
      </c>
      <c r="D161" s="107">
        <v>2000</v>
      </c>
      <c r="E161" s="95"/>
      <c r="F161" s="30"/>
      <c r="G161" s="30"/>
      <c r="H161" s="30"/>
      <c r="I161" s="31"/>
      <c r="J161" s="29"/>
      <c r="K161" s="30"/>
      <c r="L161" s="30"/>
      <c r="M161" s="31"/>
      <c r="N161" s="32">
        <f t="shared" si="22"/>
        <v>48638.70999999999</v>
      </c>
    </row>
    <row r="162" spans="1:14" ht="14.25">
      <c r="A162" s="26">
        <f t="shared" si="23"/>
        <v>18</v>
      </c>
      <c r="B162" s="67" t="s">
        <v>11</v>
      </c>
      <c r="C162" s="73" t="s">
        <v>146</v>
      </c>
      <c r="D162" s="107">
        <v>2000</v>
      </c>
      <c r="E162" s="95"/>
      <c r="F162" s="30"/>
      <c r="G162" s="30"/>
      <c r="H162" s="30"/>
      <c r="I162" s="31">
        <v>4.18</v>
      </c>
      <c r="J162" s="29"/>
      <c r="K162" s="30"/>
      <c r="L162" s="30"/>
      <c r="M162" s="31"/>
      <c r="N162" s="32">
        <f t="shared" si="22"/>
        <v>50642.88999999999</v>
      </c>
    </row>
    <row r="163" spans="1:14" ht="14.25">
      <c r="A163" s="26">
        <f t="shared" si="23"/>
        <v>19</v>
      </c>
      <c r="B163" s="67" t="s">
        <v>11</v>
      </c>
      <c r="C163" s="73" t="s">
        <v>147</v>
      </c>
      <c r="D163" s="107">
        <v>2000</v>
      </c>
      <c r="E163" s="95"/>
      <c r="F163" s="30"/>
      <c r="G163" s="30"/>
      <c r="H163" s="30"/>
      <c r="I163" s="31"/>
      <c r="J163" s="29"/>
      <c r="K163" s="30"/>
      <c r="L163" s="30"/>
      <c r="M163" s="31"/>
      <c r="N163" s="32">
        <f t="shared" si="22"/>
        <v>52642.88999999999</v>
      </c>
    </row>
    <row r="164" spans="1:14" ht="14.25">
      <c r="A164" s="26">
        <f t="shared" si="23"/>
        <v>20</v>
      </c>
      <c r="B164" s="67" t="s">
        <v>132</v>
      </c>
      <c r="C164" s="73" t="s">
        <v>148</v>
      </c>
      <c r="D164" s="107">
        <v>800</v>
      </c>
      <c r="E164" s="95"/>
      <c r="F164" s="30"/>
      <c r="G164" s="30"/>
      <c r="H164" s="30"/>
      <c r="I164" s="31"/>
      <c r="J164" s="29"/>
      <c r="K164" s="30"/>
      <c r="L164" s="30"/>
      <c r="M164" s="31"/>
      <c r="N164" s="32">
        <f t="shared" si="22"/>
        <v>53442.88999999999</v>
      </c>
    </row>
    <row r="165" spans="1:14" ht="14.25">
      <c r="A165" s="26">
        <f t="shared" si="23"/>
        <v>21</v>
      </c>
      <c r="B165" s="67" t="s">
        <v>133</v>
      </c>
      <c r="C165" s="73" t="s">
        <v>149</v>
      </c>
      <c r="D165" s="107">
        <v>3800</v>
      </c>
      <c r="E165" s="95"/>
      <c r="F165" s="30"/>
      <c r="G165" s="30"/>
      <c r="H165" s="30"/>
      <c r="I165" s="31"/>
      <c r="J165" s="29"/>
      <c r="K165" s="30"/>
      <c r="L165" s="30"/>
      <c r="M165" s="31"/>
      <c r="N165" s="32">
        <f t="shared" si="22"/>
        <v>57242.88999999999</v>
      </c>
    </row>
    <row r="166" spans="1:14" ht="14.25">
      <c r="A166" s="26">
        <f t="shared" si="23"/>
        <v>22</v>
      </c>
      <c r="B166" s="67" t="s">
        <v>133</v>
      </c>
      <c r="C166" s="73" t="s">
        <v>141</v>
      </c>
      <c r="D166" s="107"/>
      <c r="E166" s="95"/>
      <c r="F166" s="30"/>
      <c r="G166" s="30"/>
      <c r="H166" s="30"/>
      <c r="I166" s="31"/>
      <c r="J166" s="29">
        <v>5000</v>
      </c>
      <c r="K166" s="30"/>
      <c r="L166" s="30"/>
      <c r="M166" s="31"/>
      <c r="N166" s="32">
        <f t="shared" si="22"/>
        <v>52242.88999999999</v>
      </c>
    </row>
    <row r="167" spans="1:14" ht="14.25">
      <c r="A167" s="26">
        <f t="shared" si="23"/>
        <v>23</v>
      </c>
      <c r="B167" s="67" t="s">
        <v>133</v>
      </c>
      <c r="C167" s="73" t="s">
        <v>142</v>
      </c>
      <c r="D167" s="107"/>
      <c r="E167" s="95"/>
      <c r="F167" s="30"/>
      <c r="G167" s="30"/>
      <c r="H167" s="30"/>
      <c r="I167" s="31"/>
      <c r="J167" s="29">
        <v>1000</v>
      </c>
      <c r="K167" s="30"/>
      <c r="L167" s="30"/>
      <c r="M167" s="31"/>
      <c r="N167" s="32">
        <f t="shared" si="22"/>
        <v>51242.88999999999</v>
      </c>
    </row>
    <row r="168" spans="1:14" ht="14.25">
      <c r="A168" s="26">
        <f t="shared" si="23"/>
        <v>24</v>
      </c>
      <c r="B168" s="67" t="s">
        <v>133</v>
      </c>
      <c r="C168" s="73" t="s">
        <v>194</v>
      </c>
      <c r="D168" s="107"/>
      <c r="E168" s="95"/>
      <c r="F168" s="30"/>
      <c r="G168" s="30"/>
      <c r="H168" s="30"/>
      <c r="I168" s="31"/>
      <c r="J168" s="29">
        <v>1000</v>
      </c>
      <c r="K168" s="30"/>
      <c r="L168" s="30"/>
      <c r="M168" s="31"/>
      <c r="N168" s="32">
        <f t="shared" si="22"/>
        <v>50242.88999999999</v>
      </c>
    </row>
    <row r="169" spans="1:14" ht="14.25">
      <c r="A169" s="26">
        <f t="shared" si="23"/>
        <v>25</v>
      </c>
      <c r="B169" s="67" t="s">
        <v>134</v>
      </c>
      <c r="C169" s="73" t="s">
        <v>150</v>
      </c>
      <c r="D169" s="107">
        <v>2000</v>
      </c>
      <c r="E169" s="95"/>
      <c r="F169" s="30"/>
      <c r="G169" s="30"/>
      <c r="H169" s="30"/>
      <c r="I169" s="31"/>
      <c r="J169" s="29"/>
      <c r="K169" s="30"/>
      <c r="L169" s="30"/>
      <c r="M169" s="31"/>
      <c r="N169" s="32">
        <f t="shared" si="22"/>
        <v>52242.88999999999</v>
      </c>
    </row>
    <row r="170" spans="1:14" ht="14.25">
      <c r="A170" s="26">
        <f t="shared" si="23"/>
        <v>26</v>
      </c>
      <c r="B170" s="67" t="s">
        <v>135</v>
      </c>
      <c r="C170" s="73" t="s">
        <v>151</v>
      </c>
      <c r="D170" s="107">
        <v>2000</v>
      </c>
      <c r="E170" s="95"/>
      <c r="F170" s="30"/>
      <c r="G170" s="30"/>
      <c r="H170" s="30"/>
      <c r="I170" s="31"/>
      <c r="J170" s="29"/>
      <c r="K170" s="30"/>
      <c r="L170" s="30"/>
      <c r="M170" s="31"/>
      <c r="N170" s="32">
        <f t="shared" si="22"/>
        <v>54242.88999999999</v>
      </c>
    </row>
    <row r="171" spans="1:14" ht="14.25">
      <c r="A171" s="26">
        <f t="shared" si="23"/>
        <v>27</v>
      </c>
      <c r="B171" s="67" t="s">
        <v>135</v>
      </c>
      <c r="C171" s="73" t="s">
        <v>152</v>
      </c>
      <c r="D171" s="107">
        <v>400</v>
      </c>
      <c r="E171" s="95"/>
      <c r="F171" s="30"/>
      <c r="G171" s="30"/>
      <c r="H171" s="30"/>
      <c r="I171" s="31"/>
      <c r="J171" s="29"/>
      <c r="K171" s="30"/>
      <c r="L171" s="30"/>
      <c r="M171" s="31"/>
      <c r="N171" s="32">
        <f t="shared" si="22"/>
        <v>54642.88999999999</v>
      </c>
    </row>
    <row r="172" spans="1:14" ht="14.25">
      <c r="A172" s="26">
        <f t="shared" si="23"/>
        <v>28</v>
      </c>
      <c r="B172" s="67" t="s">
        <v>15</v>
      </c>
      <c r="C172" s="73" t="s">
        <v>153</v>
      </c>
      <c r="D172" s="107">
        <v>600</v>
      </c>
      <c r="E172" s="95"/>
      <c r="F172" s="30"/>
      <c r="G172" s="30"/>
      <c r="H172" s="30"/>
      <c r="I172" s="31"/>
      <c r="J172" s="29"/>
      <c r="K172" s="30"/>
      <c r="L172" s="30"/>
      <c r="M172" s="31"/>
      <c r="N172" s="32">
        <f t="shared" si="22"/>
        <v>55242.88999999999</v>
      </c>
    </row>
    <row r="173" spans="1:14" ht="14.25">
      <c r="A173" s="26">
        <f t="shared" si="23"/>
        <v>29</v>
      </c>
      <c r="B173" s="67" t="s">
        <v>17</v>
      </c>
      <c r="C173" s="73" t="s">
        <v>154</v>
      </c>
      <c r="D173" s="107">
        <v>400</v>
      </c>
      <c r="E173" s="95"/>
      <c r="F173" s="30"/>
      <c r="G173" s="30"/>
      <c r="H173" s="30"/>
      <c r="I173" s="31"/>
      <c r="J173" s="29"/>
      <c r="K173" s="30"/>
      <c r="L173" s="30"/>
      <c r="M173" s="31"/>
      <c r="N173" s="32">
        <f t="shared" si="22"/>
        <v>55642.88999999999</v>
      </c>
    </row>
    <row r="174" spans="1:14" ht="14.25">
      <c r="A174" s="26">
        <f t="shared" si="23"/>
        <v>30</v>
      </c>
      <c r="B174" s="67" t="s">
        <v>482</v>
      </c>
      <c r="C174" s="73" t="s">
        <v>155</v>
      </c>
      <c r="D174" s="107">
        <v>800</v>
      </c>
      <c r="E174" s="95"/>
      <c r="F174" s="30"/>
      <c r="G174" s="30"/>
      <c r="H174" s="30"/>
      <c r="I174" s="31">
        <v>7.8</v>
      </c>
      <c r="J174" s="29"/>
      <c r="K174" s="30"/>
      <c r="L174" s="30"/>
      <c r="M174" s="31"/>
      <c r="N174" s="32">
        <f t="shared" si="22"/>
        <v>56450.689999999995</v>
      </c>
    </row>
    <row r="175" spans="1:14" ht="14.25">
      <c r="A175" s="26">
        <f t="shared" si="23"/>
        <v>31</v>
      </c>
      <c r="B175" s="67" t="s">
        <v>136</v>
      </c>
      <c r="C175" s="73" t="s">
        <v>156</v>
      </c>
      <c r="D175" s="107">
        <v>800</v>
      </c>
      <c r="E175" s="95"/>
      <c r="F175" s="30"/>
      <c r="G175" s="30"/>
      <c r="H175" s="30"/>
      <c r="I175" s="31"/>
      <c r="J175" s="29"/>
      <c r="K175" s="30"/>
      <c r="L175" s="30"/>
      <c r="M175" s="31"/>
      <c r="N175" s="32">
        <f t="shared" si="22"/>
        <v>57250.689999999995</v>
      </c>
    </row>
    <row r="176" spans="1:14" ht="14.25">
      <c r="A176" s="26">
        <f t="shared" si="23"/>
        <v>32</v>
      </c>
      <c r="B176" s="67" t="s">
        <v>137</v>
      </c>
      <c r="C176" s="73" t="s">
        <v>157</v>
      </c>
      <c r="D176" s="107">
        <v>1000</v>
      </c>
      <c r="E176" s="95"/>
      <c r="F176" s="30"/>
      <c r="G176" s="30"/>
      <c r="H176" s="30"/>
      <c r="I176" s="31"/>
      <c r="J176" s="29"/>
      <c r="K176" s="30"/>
      <c r="L176" s="30"/>
      <c r="M176" s="31"/>
      <c r="N176" s="32">
        <f t="shared" si="22"/>
        <v>58250.689999999995</v>
      </c>
    </row>
    <row r="177" spans="1:14" ht="15" thickBot="1">
      <c r="A177" s="26">
        <f t="shared" si="23"/>
        <v>33</v>
      </c>
      <c r="B177" s="67" t="s">
        <v>20</v>
      </c>
      <c r="C177" s="220" t="s">
        <v>158</v>
      </c>
      <c r="D177" s="107">
        <v>1200</v>
      </c>
      <c r="E177" s="95"/>
      <c r="F177" s="30"/>
      <c r="G177" s="30"/>
      <c r="H177" s="30"/>
      <c r="I177" s="31"/>
      <c r="J177" s="29"/>
      <c r="K177" s="30"/>
      <c r="L177" s="30"/>
      <c r="M177" s="31"/>
      <c r="N177" s="32">
        <f t="shared" si="22"/>
        <v>59450.689999999995</v>
      </c>
    </row>
    <row r="178" spans="1:14" ht="14.25">
      <c r="A178" s="35"/>
      <c r="B178" s="36"/>
      <c r="C178" s="35" t="s">
        <v>257</v>
      </c>
      <c r="D178" s="38">
        <f>SUM(D145:D177)</f>
        <v>20600</v>
      </c>
      <c r="E178" s="39">
        <f>SUM(E145:E177)</f>
        <v>6000</v>
      </c>
      <c r="F178" s="39">
        <f>SUM(F145:F177)</f>
        <v>0</v>
      </c>
      <c r="G178" s="39">
        <f>SUM(G145:G177)</f>
        <v>0</v>
      </c>
      <c r="H178" s="39">
        <f>SUM(H145:H177)</f>
        <v>0</v>
      </c>
      <c r="I178" s="40">
        <f>SUM(I145:I177)</f>
        <v>11.98</v>
      </c>
      <c r="J178" s="38">
        <f>SUM(J145:J177)</f>
        <v>45200</v>
      </c>
      <c r="K178" s="39">
        <f>SUM(K145:K177)</f>
        <v>0</v>
      </c>
      <c r="L178" s="39">
        <f>SUM(L145:L177)</f>
        <v>0</v>
      </c>
      <c r="M178" s="40">
        <f>SUM(M145:M177)</f>
        <v>0</v>
      </c>
      <c r="N178" s="41">
        <f>N144+SUM(D178:I178)-SUM(J178:M178)</f>
        <v>59450.68999999999</v>
      </c>
    </row>
    <row r="179" spans="1:14" ht="15" thickBot="1">
      <c r="A179" s="42"/>
      <c r="B179" s="42"/>
      <c r="C179" s="104" t="s">
        <v>522</v>
      </c>
      <c r="D179" s="44">
        <f aca="true" t="shared" si="24" ref="D179:N179">D178</f>
        <v>20600</v>
      </c>
      <c r="E179" s="45">
        <f t="shared" si="24"/>
        <v>6000</v>
      </c>
      <c r="F179" s="45">
        <f t="shared" si="24"/>
        <v>0</v>
      </c>
      <c r="G179" s="45">
        <f t="shared" si="24"/>
        <v>0</v>
      </c>
      <c r="H179" s="45">
        <f t="shared" si="24"/>
        <v>0</v>
      </c>
      <c r="I179" s="46">
        <f t="shared" si="24"/>
        <v>11.98</v>
      </c>
      <c r="J179" s="44">
        <f t="shared" si="24"/>
        <v>45200</v>
      </c>
      <c r="K179" s="45">
        <f t="shared" si="24"/>
        <v>0</v>
      </c>
      <c r="L179" s="45">
        <f t="shared" si="24"/>
        <v>0</v>
      </c>
      <c r="M179" s="46">
        <f t="shared" si="24"/>
        <v>0</v>
      </c>
      <c r="N179" s="46">
        <f t="shared" si="24"/>
        <v>59450.68999999999</v>
      </c>
    </row>
    <row r="180" spans="1:14" ht="15" thickBot="1">
      <c r="A180" s="50"/>
      <c r="B180" s="50"/>
      <c r="C180" s="50" t="s">
        <v>159</v>
      </c>
      <c r="D180" s="52">
        <f>D179+D138</f>
        <v>151349</v>
      </c>
      <c r="E180" s="81">
        <f>E179+E138</f>
        <v>6808.91</v>
      </c>
      <c r="F180" s="81">
        <f>F179+F138</f>
        <v>0</v>
      </c>
      <c r="G180" s="81">
        <f>G179+G138</f>
        <v>0</v>
      </c>
      <c r="H180" s="81">
        <f>H179+H138</f>
        <v>0</v>
      </c>
      <c r="I180" s="86">
        <f>I179+I138</f>
        <v>117.65999999999998</v>
      </c>
      <c r="J180" s="52">
        <f>J179+J138</f>
        <v>97750</v>
      </c>
      <c r="K180" s="81">
        <f>K179+K138</f>
        <v>0</v>
      </c>
      <c r="L180" s="81">
        <f>L179+L138</f>
        <v>0</v>
      </c>
      <c r="M180" s="82">
        <f>M179+M138</f>
        <v>1074.88</v>
      </c>
      <c r="N180" s="54">
        <f>SUM(D180:I180)-SUM(J180:M180)</f>
        <v>59450.69</v>
      </c>
    </row>
    <row r="181" spans="1:14" ht="14.25">
      <c r="A181" s="55"/>
      <c r="B181" s="25"/>
      <c r="C181" s="25"/>
      <c r="D181" s="55"/>
      <c r="E181" s="55"/>
      <c r="F181" s="55"/>
      <c r="G181" s="55"/>
      <c r="H181" s="55"/>
      <c r="I181" s="55"/>
      <c r="J181" s="55"/>
      <c r="K181" s="25"/>
      <c r="L181" s="25"/>
      <c r="M181" s="25"/>
      <c r="N181" s="25"/>
    </row>
    <row r="182" spans="1:14" ht="18.75">
      <c r="A182" s="114" t="s">
        <v>36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5"/>
      <c r="L182" s="115"/>
      <c r="M182" s="115"/>
      <c r="N182" s="115"/>
    </row>
    <row r="183" spans="1:10" s="115" customFormat="1" ht="19.5" thickBot="1">
      <c r="A183" s="114" t="s">
        <v>355</v>
      </c>
      <c r="B183" s="114"/>
      <c r="C183" s="114"/>
      <c r="D183" s="114"/>
      <c r="E183" s="114"/>
      <c r="F183" s="114"/>
      <c r="G183" s="114"/>
      <c r="H183" s="114"/>
      <c r="I183" s="114"/>
      <c r="J183" s="114"/>
    </row>
    <row r="184" spans="1:14" ht="14.25">
      <c r="A184" s="4"/>
      <c r="B184" s="4" t="s">
        <v>202</v>
      </c>
      <c r="C184" s="9" t="s">
        <v>203</v>
      </c>
      <c r="D184" s="5" t="s">
        <v>204</v>
      </c>
      <c r="E184" s="6"/>
      <c r="F184" s="6"/>
      <c r="G184" s="6"/>
      <c r="H184" s="6"/>
      <c r="I184" s="8"/>
      <c r="J184" s="5" t="s">
        <v>205</v>
      </c>
      <c r="K184" s="6"/>
      <c r="L184" s="6"/>
      <c r="M184" s="8"/>
      <c r="N184" s="9" t="s">
        <v>206</v>
      </c>
    </row>
    <row r="185" spans="1:14" ht="15" thickBot="1">
      <c r="A185" s="12"/>
      <c r="B185" s="12"/>
      <c r="C185" s="17"/>
      <c r="D185" s="13" t="s">
        <v>207</v>
      </c>
      <c r="E185" s="14" t="s">
        <v>208</v>
      </c>
      <c r="F185" s="14" t="s">
        <v>209</v>
      </c>
      <c r="G185" s="14" t="s">
        <v>210</v>
      </c>
      <c r="H185" s="14" t="s">
        <v>211</v>
      </c>
      <c r="I185" s="16" t="s">
        <v>212</v>
      </c>
      <c r="J185" s="13" t="s">
        <v>213</v>
      </c>
      <c r="K185" s="14" t="s">
        <v>214</v>
      </c>
      <c r="L185" s="14" t="s">
        <v>215</v>
      </c>
      <c r="M185" s="16" t="s">
        <v>216</v>
      </c>
      <c r="N185" s="17"/>
    </row>
    <row r="186" spans="1:14" ht="14.25">
      <c r="A186" s="35"/>
      <c r="B186" s="36"/>
      <c r="C186" s="37" t="s">
        <v>217</v>
      </c>
      <c r="D186" s="38"/>
      <c r="E186" s="39"/>
      <c r="F186" s="39"/>
      <c r="G186" s="39"/>
      <c r="H186" s="39"/>
      <c r="I186" s="40"/>
      <c r="J186" s="38"/>
      <c r="K186" s="39"/>
      <c r="L186" s="39"/>
      <c r="M186" s="40"/>
      <c r="N186" s="66">
        <f>N180</f>
        <v>59450.69</v>
      </c>
    </row>
    <row r="187" spans="1:14" ht="14.25">
      <c r="A187" s="232">
        <v>1</v>
      </c>
      <c r="B187" s="27" t="s">
        <v>160</v>
      </c>
      <c r="C187" s="128" t="s">
        <v>161</v>
      </c>
      <c r="D187" s="109">
        <v>600</v>
      </c>
      <c r="E187" s="95"/>
      <c r="F187" s="30"/>
      <c r="G187" s="30"/>
      <c r="H187" s="30"/>
      <c r="I187" s="31"/>
      <c r="J187" s="29"/>
      <c r="K187" s="30"/>
      <c r="L187" s="30"/>
      <c r="M187" s="31"/>
      <c r="N187" s="70">
        <f>N186+SUM(D187:I187)-SUM(J187:M187)</f>
        <v>60050.69</v>
      </c>
    </row>
    <row r="188" spans="1:14" ht="14.25">
      <c r="A188" s="20">
        <f>A187+1</f>
        <v>2</v>
      </c>
      <c r="B188" s="225" t="s">
        <v>162</v>
      </c>
      <c r="C188" s="34" t="s">
        <v>163</v>
      </c>
      <c r="D188" s="109">
        <v>2000</v>
      </c>
      <c r="E188" s="95"/>
      <c r="F188" s="30"/>
      <c r="G188" s="30"/>
      <c r="H188" s="30"/>
      <c r="I188" s="31"/>
      <c r="J188" s="29"/>
      <c r="K188" s="30"/>
      <c r="L188" s="30"/>
      <c r="M188" s="31"/>
      <c r="N188" s="70">
        <f>N187+SUM(D188:I188)-SUM(J188:M188)</f>
        <v>62050.69</v>
      </c>
    </row>
    <row r="189" spans="1:14" ht="15" thickBot="1">
      <c r="A189" s="234">
        <f>A188+1</f>
        <v>3</v>
      </c>
      <c r="B189" s="226" t="s">
        <v>360</v>
      </c>
      <c r="C189" s="235" t="s">
        <v>164</v>
      </c>
      <c r="D189" s="236">
        <v>400</v>
      </c>
      <c r="E189" s="237"/>
      <c r="F189" s="78"/>
      <c r="G189" s="78"/>
      <c r="H189" s="78"/>
      <c r="I189" s="79"/>
      <c r="J189" s="47"/>
      <c r="K189" s="78"/>
      <c r="L189" s="78"/>
      <c r="M189" s="79"/>
      <c r="N189" s="70">
        <f>N187+SUM(D189:I189)-SUM(J189:M189)</f>
        <v>60450.69</v>
      </c>
    </row>
    <row r="190" spans="1:14" ht="14.25">
      <c r="A190" s="20"/>
      <c r="B190" s="19"/>
      <c r="C190" s="233" t="s">
        <v>257</v>
      </c>
      <c r="D190" s="21">
        <f>SUM(D187:D189)</f>
        <v>3000</v>
      </c>
      <c r="E190" s="22">
        <f aca="true" t="shared" si="25" ref="E190:M190">SUM(E187:E189)</f>
        <v>0</v>
      </c>
      <c r="F190" s="22">
        <f t="shared" si="25"/>
        <v>0</v>
      </c>
      <c r="G190" s="22">
        <f t="shared" si="25"/>
        <v>0</v>
      </c>
      <c r="H190" s="22">
        <f t="shared" si="25"/>
        <v>0</v>
      </c>
      <c r="I190" s="23">
        <f t="shared" si="25"/>
        <v>0</v>
      </c>
      <c r="J190" s="21">
        <f t="shared" si="25"/>
        <v>0</v>
      </c>
      <c r="K190" s="22">
        <f t="shared" si="25"/>
        <v>0</v>
      </c>
      <c r="L190" s="22">
        <f t="shared" si="25"/>
        <v>0</v>
      </c>
      <c r="M190" s="23">
        <f t="shared" si="25"/>
        <v>0</v>
      </c>
      <c r="N190" s="41">
        <f>N186+SUM(D190:I190)-SUM(J190:M190)</f>
        <v>62450.69</v>
      </c>
    </row>
    <row r="191" spans="1:14" ht="15" thickBot="1">
      <c r="A191" s="42"/>
      <c r="B191" s="42"/>
      <c r="C191" s="132" t="s">
        <v>530</v>
      </c>
      <c r="D191" s="47">
        <f aca="true" t="shared" si="26" ref="D191:N191">D190</f>
        <v>3000</v>
      </c>
      <c r="E191" s="78">
        <f t="shared" si="26"/>
        <v>0</v>
      </c>
      <c r="F191" s="78">
        <f t="shared" si="26"/>
        <v>0</v>
      </c>
      <c r="G191" s="78">
        <f t="shared" si="26"/>
        <v>0</v>
      </c>
      <c r="H191" s="78">
        <f t="shared" si="26"/>
        <v>0</v>
      </c>
      <c r="I191" s="79">
        <f t="shared" si="26"/>
        <v>0</v>
      </c>
      <c r="J191" s="47">
        <f t="shared" si="26"/>
        <v>0</v>
      </c>
      <c r="K191" s="78">
        <f t="shared" si="26"/>
        <v>0</v>
      </c>
      <c r="L191" s="78">
        <f t="shared" si="26"/>
        <v>0</v>
      </c>
      <c r="M191" s="79">
        <f t="shared" si="26"/>
        <v>0</v>
      </c>
      <c r="N191" s="46">
        <f t="shared" si="26"/>
        <v>62450.69</v>
      </c>
    </row>
    <row r="192" spans="1:14" ht="15" thickBot="1">
      <c r="A192" s="50"/>
      <c r="B192" s="50"/>
      <c r="C192" s="97" t="s">
        <v>165</v>
      </c>
      <c r="D192" s="133">
        <f aca="true" t="shared" si="27" ref="D192:M192">D191+D180</f>
        <v>154349</v>
      </c>
      <c r="E192" s="134">
        <f t="shared" si="27"/>
        <v>6808.91</v>
      </c>
      <c r="F192" s="134">
        <f t="shared" si="27"/>
        <v>0</v>
      </c>
      <c r="G192" s="134">
        <f t="shared" si="27"/>
        <v>0</v>
      </c>
      <c r="H192" s="134">
        <f t="shared" si="27"/>
        <v>0</v>
      </c>
      <c r="I192" s="135">
        <f t="shared" si="27"/>
        <v>117.65999999999998</v>
      </c>
      <c r="J192" s="133">
        <f t="shared" si="27"/>
        <v>97750</v>
      </c>
      <c r="K192" s="134">
        <f t="shared" si="27"/>
        <v>0</v>
      </c>
      <c r="L192" s="134">
        <f t="shared" si="27"/>
        <v>0</v>
      </c>
      <c r="M192" s="135">
        <f t="shared" si="27"/>
        <v>1074.88</v>
      </c>
      <c r="N192" s="54">
        <f>SUM(D192:I192)-SUM(J192:M192)</f>
        <v>62450.69</v>
      </c>
    </row>
    <row r="193" spans="1:14" ht="14.25">
      <c r="A193" s="55"/>
      <c r="B193" s="25"/>
      <c r="C193" s="25"/>
      <c r="D193" s="55"/>
      <c r="E193" s="55"/>
      <c r="F193" s="55"/>
      <c r="G193" s="55"/>
      <c r="H193" s="55"/>
      <c r="I193" s="55"/>
      <c r="J193" s="55"/>
      <c r="K193" s="25"/>
      <c r="L193" s="25"/>
      <c r="M193" s="25"/>
      <c r="N193" s="25"/>
    </row>
    <row r="194" spans="1:14" ht="18.75">
      <c r="A194" s="114" t="s">
        <v>37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5"/>
      <c r="L194" s="115"/>
      <c r="M194" s="115"/>
      <c r="N194" s="115"/>
    </row>
    <row r="195" spans="1:10" s="115" customFormat="1" ht="19.5" thickBot="1">
      <c r="A195" s="114" t="s">
        <v>355</v>
      </c>
      <c r="B195" s="114"/>
      <c r="C195" s="114"/>
      <c r="D195" s="114"/>
      <c r="E195" s="114"/>
      <c r="F195" s="114"/>
      <c r="G195" s="114"/>
      <c r="H195" s="114"/>
      <c r="I195" s="114"/>
      <c r="J195" s="114"/>
    </row>
    <row r="196" spans="1:14" ht="14.25">
      <c r="A196" s="3"/>
      <c r="B196" s="4" t="s">
        <v>202</v>
      </c>
      <c r="C196" s="4" t="s">
        <v>203</v>
      </c>
      <c r="D196" s="5" t="s">
        <v>204</v>
      </c>
      <c r="E196" s="6"/>
      <c r="F196" s="6"/>
      <c r="G196" s="6"/>
      <c r="H196" s="6"/>
      <c r="I196" s="7"/>
      <c r="J196" s="5" t="s">
        <v>205</v>
      </c>
      <c r="K196" s="6"/>
      <c r="L196" s="6"/>
      <c r="M196" s="8"/>
      <c r="N196" s="9" t="s">
        <v>206</v>
      </c>
    </row>
    <row r="197" spans="1:14" ht="15" thickBot="1">
      <c r="A197" s="11"/>
      <c r="B197" s="12"/>
      <c r="C197" s="12"/>
      <c r="D197" s="13" t="s">
        <v>207</v>
      </c>
      <c r="E197" s="14" t="s">
        <v>208</v>
      </c>
      <c r="F197" s="14" t="s">
        <v>209</v>
      </c>
      <c r="G197" s="14" t="s">
        <v>210</v>
      </c>
      <c r="H197" s="14" t="s">
        <v>211</v>
      </c>
      <c r="I197" s="15" t="s">
        <v>212</v>
      </c>
      <c r="J197" s="13" t="s">
        <v>213</v>
      </c>
      <c r="K197" s="14" t="s">
        <v>214</v>
      </c>
      <c r="L197" s="14" t="s">
        <v>215</v>
      </c>
      <c r="M197" s="16" t="s">
        <v>216</v>
      </c>
      <c r="N197" s="17"/>
    </row>
    <row r="198" spans="1:14" ht="14.25">
      <c r="A198" s="18"/>
      <c r="B198" s="36"/>
      <c r="C198" s="37" t="s">
        <v>217</v>
      </c>
      <c r="D198" s="64"/>
      <c r="E198" s="22"/>
      <c r="F198" s="22"/>
      <c r="G198" s="22"/>
      <c r="H198" s="22"/>
      <c r="I198" s="23"/>
      <c r="J198" s="21"/>
      <c r="K198" s="22"/>
      <c r="L198" s="22"/>
      <c r="M198" s="23"/>
      <c r="N198" s="24">
        <f>N192</f>
        <v>62450.69</v>
      </c>
    </row>
    <row r="199" spans="1:14" ht="15" thickBot="1">
      <c r="A199" s="26">
        <v>1</v>
      </c>
      <c r="B199" s="27"/>
      <c r="C199" s="83" t="s">
        <v>166</v>
      </c>
      <c r="D199" s="107"/>
      <c r="E199" s="95"/>
      <c r="F199" s="30"/>
      <c r="G199" s="30"/>
      <c r="H199" s="30"/>
      <c r="I199" s="31"/>
      <c r="J199" s="29"/>
      <c r="K199" s="30"/>
      <c r="L199" s="30"/>
      <c r="M199" s="31"/>
      <c r="N199" s="32">
        <f>N198+SUM(D199:I199)-SUM(J199:M199)</f>
        <v>62450.69</v>
      </c>
    </row>
    <row r="200" spans="1:14" ht="14.25">
      <c r="A200" s="35"/>
      <c r="B200" s="36"/>
      <c r="C200" s="37" t="s">
        <v>257</v>
      </c>
      <c r="D200" s="38">
        <f>SUM(D199:D199)</f>
        <v>0</v>
      </c>
      <c r="E200" s="39">
        <f>SUM(E199:E199)</f>
        <v>0</v>
      </c>
      <c r="F200" s="39">
        <f>SUM(F199:F199)</f>
        <v>0</v>
      </c>
      <c r="G200" s="39">
        <f>SUM(G199:G199)</f>
        <v>0</v>
      </c>
      <c r="H200" s="39">
        <f>SUM(H199:H199)</f>
        <v>0</v>
      </c>
      <c r="I200" s="40">
        <f>SUM(I199:I199)</f>
        <v>0</v>
      </c>
      <c r="J200" s="38">
        <f>SUM(J199:J199)</f>
        <v>0</v>
      </c>
      <c r="K200" s="39">
        <f>SUM(K199:K199)</f>
        <v>0</v>
      </c>
      <c r="L200" s="39">
        <f>SUM(L199:L199)</f>
        <v>0</v>
      </c>
      <c r="M200" s="40">
        <f>SUM(M199:M199)</f>
        <v>0</v>
      </c>
      <c r="N200" s="41">
        <f>N198+SUM(D200:I200)-SUM(J200:M200)</f>
        <v>62450.69</v>
      </c>
    </row>
    <row r="201" spans="1:14" ht="15" thickBot="1">
      <c r="A201" s="42"/>
      <c r="B201" s="42"/>
      <c r="C201" s="43" t="s">
        <v>535</v>
      </c>
      <c r="D201" s="44">
        <f aca="true" t="shared" si="28" ref="D201:N201">D200</f>
        <v>0</v>
      </c>
      <c r="E201" s="45">
        <f t="shared" si="28"/>
        <v>0</v>
      </c>
      <c r="F201" s="45">
        <f t="shared" si="28"/>
        <v>0</v>
      </c>
      <c r="G201" s="45">
        <f t="shared" si="28"/>
        <v>0</v>
      </c>
      <c r="H201" s="45">
        <f t="shared" si="28"/>
        <v>0</v>
      </c>
      <c r="I201" s="46">
        <f t="shared" si="28"/>
        <v>0</v>
      </c>
      <c r="J201" s="44">
        <f t="shared" si="28"/>
        <v>0</v>
      </c>
      <c r="K201" s="45">
        <f t="shared" si="28"/>
        <v>0</v>
      </c>
      <c r="L201" s="45">
        <f t="shared" si="28"/>
        <v>0</v>
      </c>
      <c r="M201" s="46">
        <f t="shared" si="28"/>
        <v>0</v>
      </c>
      <c r="N201" s="46">
        <f t="shared" si="28"/>
        <v>62450.69</v>
      </c>
    </row>
    <row r="202" spans="1:14" ht="15" thickBot="1">
      <c r="A202" s="50"/>
      <c r="B202" s="50"/>
      <c r="C202" s="97" t="s">
        <v>167</v>
      </c>
      <c r="D202" s="52">
        <f>D201+D192</f>
        <v>154349</v>
      </c>
      <c r="E202" s="81">
        <f>E201+E192</f>
        <v>6808.91</v>
      </c>
      <c r="F202" s="81">
        <f>F201+F192</f>
        <v>0</v>
      </c>
      <c r="G202" s="81">
        <f>G201+G192</f>
        <v>0</v>
      </c>
      <c r="H202" s="81">
        <f>H201+H192</f>
        <v>0</v>
      </c>
      <c r="I202" s="86">
        <f>I201+I192</f>
        <v>117.65999999999998</v>
      </c>
      <c r="J202" s="52">
        <f>J201+J192</f>
        <v>97750</v>
      </c>
      <c r="K202" s="81">
        <f>K201+K192</f>
        <v>0</v>
      </c>
      <c r="L202" s="81">
        <f>L201+L192</f>
        <v>0</v>
      </c>
      <c r="M202" s="82">
        <f>M201+M192</f>
        <v>1074.88</v>
      </c>
      <c r="N202" s="54">
        <f>SUM(D202:I202)-SUM(J202:M202)</f>
        <v>62450.69</v>
      </c>
    </row>
    <row r="203" spans="1:14" ht="14.25">
      <c r="A203" s="55"/>
      <c r="B203" s="25"/>
      <c r="C203" s="25"/>
      <c r="D203" s="55"/>
      <c r="E203" s="55"/>
      <c r="F203" s="55"/>
      <c r="G203" s="55"/>
      <c r="H203" s="55"/>
      <c r="I203" s="55"/>
      <c r="J203" s="55"/>
      <c r="K203" s="25"/>
      <c r="L203" s="25"/>
      <c r="M203" s="25"/>
      <c r="N203" s="25"/>
    </row>
    <row r="204" spans="1:14" ht="18.75">
      <c r="A204" s="114" t="s">
        <v>38</v>
      </c>
      <c r="B204" s="114"/>
      <c r="C204" s="114"/>
      <c r="D204" s="114"/>
      <c r="E204" s="114"/>
      <c r="F204" s="114"/>
      <c r="G204" s="114"/>
      <c r="H204" s="114"/>
      <c r="I204" s="114"/>
      <c r="J204" s="114"/>
      <c r="K204" s="115"/>
      <c r="L204" s="115"/>
      <c r="M204" s="115"/>
      <c r="N204" s="115"/>
    </row>
    <row r="205" spans="1:10" s="115" customFormat="1" ht="19.5" thickBot="1">
      <c r="A205" s="114" t="s">
        <v>355</v>
      </c>
      <c r="B205" s="114"/>
      <c r="C205" s="114"/>
      <c r="D205" s="114"/>
      <c r="E205" s="114"/>
      <c r="F205" s="114"/>
      <c r="G205" s="114"/>
      <c r="H205" s="114"/>
      <c r="I205" s="114"/>
      <c r="J205" s="114"/>
    </row>
    <row r="206" spans="1:14" ht="14.25">
      <c r="A206" s="3"/>
      <c r="B206" s="4" t="s">
        <v>202</v>
      </c>
      <c r="C206" s="4" t="s">
        <v>203</v>
      </c>
      <c r="D206" s="5" t="s">
        <v>204</v>
      </c>
      <c r="E206" s="6"/>
      <c r="F206" s="6"/>
      <c r="G206" s="6"/>
      <c r="H206" s="6"/>
      <c r="I206" s="7"/>
      <c r="J206" s="5" t="s">
        <v>205</v>
      </c>
      <c r="K206" s="6"/>
      <c r="L206" s="6"/>
      <c r="M206" s="8"/>
      <c r="N206" s="9" t="s">
        <v>206</v>
      </c>
    </row>
    <row r="207" spans="1:14" ht="15" thickBot="1">
      <c r="A207" s="11"/>
      <c r="B207" s="12"/>
      <c r="C207" s="12"/>
      <c r="D207" s="13" t="s">
        <v>207</v>
      </c>
      <c r="E207" s="14" t="s">
        <v>208</v>
      </c>
      <c r="F207" s="14" t="s">
        <v>209</v>
      </c>
      <c r="G207" s="14" t="s">
        <v>210</v>
      </c>
      <c r="H207" s="14" t="s">
        <v>211</v>
      </c>
      <c r="I207" s="15" t="s">
        <v>212</v>
      </c>
      <c r="J207" s="13" t="s">
        <v>213</v>
      </c>
      <c r="K207" s="14" t="s">
        <v>214</v>
      </c>
      <c r="L207" s="14" t="s">
        <v>215</v>
      </c>
      <c r="M207" s="16" t="s">
        <v>216</v>
      </c>
      <c r="N207" s="17"/>
    </row>
    <row r="208" spans="1:14" ht="14.25">
      <c r="A208" s="18"/>
      <c r="B208" s="36"/>
      <c r="C208" s="37" t="s">
        <v>217</v>
      </c>
      <c r="D208" s="64"/>
      <c r="E208" s="22"/>
      <c r="F208" s="22"/>
      <c r="G208" s="22"/>
      <c r="H208" s="22"/>
      <c r="I208" s="23"/>
      <c r="J208" s="21"/>
      <c r="K208" s="22"/>
      <c r="L208" s="22"/>
      <c r="M208" s="23"/>
      <c r="N208" s="24">
        <f>N202</f>
        <v>62450.69</v>
      </c>
    </row>
    <row r="209" spans="1:14" ht="15" thickBot="1">
      <c r="A209" s="26">
        <v>1</v>
      </c>
      <c r="B209" s="27" t="s">
        <v>168</v>
      </c>
      <c r="C209" s="128" t="s">
        <v>169</v>
      </c>
      <c r="D209" s="107"/>
      <c r="E209" s="95">
        <v>500</v>
      </c>
      <c r="F209" s="30"/>
      <c r="G209" s="30"/>
      <c r="H209" s="30"/>
      <c r="I209" s="31"/>
      <c r="J209" s="29"/>
      <c r="K209" s="30"/>
      <c r="L209" s="30"/>
      <c r="M209" s="31"/>
      <c r="N209" s="32">
        <f>N208+SUM(D209:I209)-SUM(J209:M209)</f>
        <v>62950.69</v>
      </c>
    </row>
    <row r="210" spans="1:14" ht="14.25">
      <c r="A210" s="35"/>
      <c r="B210" s="36"/>
      <c r="C210" s="37" t="s">
        <v>257</v>
      </c>
      <c r="D210" s="38">
        <f>SUM(D209:D209)</f>
        <v>0</v>
      </c>
      <c r="E210" s="39">
        <f aca="true" t="shared" si="29" ref="E210:M210">SUM(E209:E209)</f>
        <v>500</v>
      </c>
      <c r="F210" s="39">
        <f t="shared" si="29"/>
        <v>0</v>
      </c>
      <c r="G210" s="39">
        <f t="shared" si="29"/>
        <v>0</v>
      </c>
      <c r="H210" s="39">
        <f t="shared" si="29"/>
        <v>0</v>
      </c>
      <c r="I210" s="40">
        <f t="shared" si="29"/>
        <v>0</v>
      </c>
      <c r="J210" s="38">
        <f t="shared" si="29"/>
        <v>0</v>
      </c>
      <c r="K210" s="39">
        <f t="shared" si="29"/>
        <v>0</v>
      </c>
      <c r="L210" s="39">
        <f t="shared" si="29"/>
        <v>0</v>
      </c>
      <c r="M210" s="40">
        <f t="shared" si="29"/>
        <v>0</v>
      </c>
      <c r="N210" s="41">
        <f>N208+SUM(D210:I210)-SUM(J210:M210)</f>
        <v>62950.69</v>
      </c>
    </row>
    <row r="211" spans="1:14" ht="15" thickBot="1">
      <c r="A211" s="42"/>
      <c r="B211" s="42"/>
      <c r="C211" s="43" t="s">
        <v>537</v>
      </c>
      <c r="D211" s="44">
        <f aca="true" t="shared" si="30" ref="D211:N211">D210</f>
        <v>0</v>
      </c>
      <c r="E211" s="45">
        <f t="shared" si="30"/>
        <v>500</v>
      </c>
      <c r="F211" s="45">
        <f t="shared" si="30"/>
        <v>0</v>
      </c>
      <c r="G211" s="45">
        <f t="shared" si="30"/>
        <v>0</v>
      </c>
      <c r="H211" s="45">
        <f t="shared" si="30"/>
        <v>0</v>
      </c>
      <c r="I211" s="46">
        <f t="shared" si="30"/>
        <v>0</v>
      </c>
      <c r="J211" s="44">
        <f t="shared" si="30"/>
        <v>0</v>
      </c>
      <c r="K211" s="45">
        <f t="shared" si="30"/>
        <v>0</v>
      </c>
      <c r="L211" s="45">
        <f t="shared" si="30"/>
        <v>0</v>
      </c>
      <c r="M211" s="46">
        <f t="shared" si="30"/>
        <v>0</v>
      </c>
      <c r="N211" s="46">
        <f t="shared" si="30"/>
        <v>62950.69</v>
      </c>
    </row>
    <row r="212" spans="1:14" ht="15" thickBot="1">
      <c r="A212" s="50"/>
      <c r="B212" s="50"/>
      <c r="C212" s="97" t="s">
        <v>538</v>
      </c>
      <c r="D212" s="52">
        <f aca="true" t="shared" si="31" ref="D212:M212">D211+D202</f>
        <v>154349</v>
      </c>
      <c r="E212" s="81">
        <f t="shared" si="31"/>
        <v>7308.91</v>
      </c>
      <c r="F212" s="81">
        <f t="shared" si="31"/>
        <v>0</v>
      </c>
      <c r="G212" s="81">
        <f t="shared" si="31"/>
        <v>0</v>
      </c>
      <c r="H212" s="81">
        <f t="shared" si="31"/>
        <v>0</v>
      </c>
      <c r="I212" s="86">
        <f t="shared" si="31"/>
        <v>117.65999999999998</v>
      </c>
      <c r="J212" s="52">
        <f t="shared" si="31"/>
        <v>97750</v>
      </c>
      <c r="K212" s="81">
        <f t="shared" si="31"/>
        <v>0</v>
      </c>
      <c r="L212" s="81">
        <f t="shared" si="31"/>
        <v>0</v>
      </c>
      <c r="M212" s="82">
        <f t="shared" si="31"/>
        <v>1074.88</v>
      </c>
      <c r="N212" s="54">
        <f>SUM(D212:I212)-SUM(J212:M212)</f>
        <v>62950.69</v>
      </c>
    </row>
    <row r="213" spans="1:14" ht="14.25">
      <c r="A213" s="55"/>
      <c r="B213" s="25"/>
      <c r="C213" s="25"/>
      <c r="D213" s="55"/>
      <c r="E213" s="55"/>
      <c r="F213" s="55"/>
      <c r="G213" s="55"/>
      <c r="H213" s="55"/>
      <c r="I213" s="55"/>
      <c r="J213" s="55"/>
      <c r="K213" s="25"/>
      <c r="L213" s="25"/>
      <c r="M213" s="25"/>
      <c r="N213" s="25"/>
    </row>
    <row r="214" spans="1:14" ht="14.25">
      <c r="A214" s="55"/>
      <c r="B214" s="25"/>
      <c r="C214" s="25"/>
      <c r="D214" s="55"/>
      <c r="E214" s="55"/>
      <c r="F214" s="55"/>
      <c r="G214" s="55"/>
      <c r="H214" s="55"/>
      <c r="I214" s="55"/>
      <c r="J214" s="55"/>
      <c r="K214" s="25"/>
      <c r="L214" s="25"/>
      <c r="M214" s="25"/>
      <c r="N214" s="25"/>
    </row>
    <row r="215" spans="1:14" ht="14.25">
      <c r="A215" s="55"/>
      <c r="B215" s="25"/>
      <c r="C215" s="25" t="s">
        <v>170</v>
      </c>
      <c r="D215" s="113">
        <f>D8+D30+D44+D54+D64+D82+D96+D137+D179+D191+D201+D211</f>
        <v>81199</v>
      </c>
      <c r="E215" s="113">
        <f>E8+E30+E44+E54+E64+E82+E96+E137+E179+E191+E201+E211</f>
        <v>7300</v>
      </c>
      <c r="F215" s="113">
        <f>F8+F30+F44+F54+F64+F82+F96+F137+F179+F191+F201+F211</f>
        <v>0</v>
      </c>
      <c r="G215" s="113">
        <f>G8+G30+G44+G54+G64+G82+G96+G137+G179+G191+G201+G211</f>
        <v>0</v>
      </c>
      <c r="H215" s="113">
        <f>H8+H30+H44+H54+H64+H82+H96+H137+H179+H191+H201+H211</f>
        <v>0</v>
      </c>
      <c r="I215" s="113">
        <f>I8+I30+I44+I54+I64+I82+I96+I137+I179+I191+I201+I211</f>
        <v>92.58</v>
      </c>
      <c r="J215" s="113">
        <f>J8+J30+J44+J54+J64+J82+J96+J137+J179+J191+J201+J211</f>
        <v>65500</v>
      </c>
      <c r="K215" s="113">
        <f>K8+K30+K44+K54+K64+K82+K96+K137+K179+K191+K201+K211</f>
        <v>0</v>
      </c>
      <c r="L215" s="113">
        <f>L8+L30+L44+L54+L64+L82+L96+L137+L179+L191+L201+L211</f>
        <v>0</v>
      </c>
      <c r="M215" s="113">
        <f>M8+M30+M44+M54+M64+M82+M96+M137+M179+M191+M201+M211</f>
        <v>0.88</v>
      </c>
      <c r="N215" s="130">
        <f>N5+SUM(D215:I215)-SUM(J215:M215)</f>
        <v>62950.69000000001</v>
      </c>
    </row>
    <row r="216" spans="1:14" ht="14.25">
      <c r="A216" s="55"/>
      <c r="B216" s="25"/>
      <c r="C216" s="25"/>
      <c r="D216" s="55"/>
      <c r="E216" s="55"/>
      <c r="F216" s="55"/>
      <c r="G216" s="55"/>
      <c r="H216" s="55"/>
      <c r="I216" s="55"/>
      <c r="J216" s="55"/>
      <c r="K216" s="25"/>
      <c r="L216" s="25"/>
      <c r="M216" s="25"/>
      <c r="N216" s="25"/>
    </row>
    <row r="217" spans="1:14" ht="14.25">
      <c r="A217" s="55"/>
      <c r="B217" s="25"/>
      <c r="C217" s="25"/>
      <c r="D217" s="55"/>
      <c r="E217" s="55"/>
      <c r="F217" s="55"/>
      <c r="G217" s="55"/>
      <c r="H217" s="55"/>
      <c r="I217" s="55"/>
      <c r="J217" s="55"/>
      <c r="K217" s="25"/>
      <c r="L217" s="25"/>
      <c r="M217" s="25"/>
      <c r="N217" s="25"/>
    </row>
    <row r="218" spans="1:14" ht="14.25">
      <c r="A218" s="55"/>
      <c r="B218" s="25"/>
      <c r="C218" s="25"/>
      <c r="D218" s="55"/>
      <c r="E218" s="55"/>
      <c r="F218" s="55"/>
      <c r="G218" s="55"/>
      <c r="H218" s="55"/>
      <c r="I218" s="55"/>
      <c r="J218" s="55"/>
      <c r="K218" s="25"/>
      <c r="L218" s="25"/>
      <c r="M218" s="25"/>
      <c r="N218" s="25"/>
    </row>
    <row r="219" spans="1:14" ht="14.25">
      <c r="A219" s="55"/>
      <c r="B219" s="25"/>
      <c r="C219" s="25"/>
      <c r="D219" s="55"/>
      <c r="E219" s="55"/>
      <c r="F219" s="55"/>
      <c r="G219" s="55"/>
      <c r="H219" s="55"/>
      <c r="I219" s="55"/>
      <c r="J219" s="55"/>
      <c r="K219" s="25"/>
      <c r="L219" s="25"/>
      <c r="M219" s="25"/>
      <c r="N219" s="25"/>
    </row>
    <row r="220" spans="1:14" ht="14.25">
      <c r="A220" s="55"/>
      <c r="B220" s="25"/>
      <c r="C220" s="25"/>
      <c r="D220" s="55"/>
      <c r="E220" s="55"/>
      <c r="F220" s="55"/>
      <c r="G220" s="55"/>
      <c r="H220" s="55"/>
      <c r="I220" s="55"/>
      <c r="J220" s="55"/>
      <c r="K220" s="25"/>
      <c r="L220" s="25"/>
      <c r="M220" s="25"/>
      <c r="N220" s="25"/>
    </row>
    <row r="221" spans="1:14" ht="14.25">
      <c r="A221" s="55"/>
      <c r="B221" s="25"/>
      <c r="C221" s="25"/>
      <c r="D221" s="55"/>
      <c r="E221" s="55"/>
      <c r="F221" s="55"/>
      <c r="G221" s="55"/>
      <c r="H221" s="55"/>
      <c r="I221" s="55"/>
      <c r="J221" s="55"/>
      <c r="K221" s="25"/>
      <c r="L221" s="25"/>
      <c r="M221" s="25"/>
      <c r="N221" s="25"/>
    </row>
    <row r="222" spans="1:14" ht="14.25">
      <c r="A222" s="55"/>
      <c r="B222" s="25"/>
      <c r="C222" s="25"/>
      <c r="D222" s="55"/>
      <c r="E222" s="55"/>
      <c r="F222" s="55"/>
      <c r="G222" s="55"/>
      <c r="H222" s="55"/>
      <c r="I222" s="55"/>
      <c r="J222" s="55"/>
      <c r="K222" s="25"/>
      <c r="L222" s="25"/>
      <c r="M222" s="25"/>
      <c r="N222" s="25"/>
    </row>
    <row r="223" spans="1:14" ht="14.25">
      <c r="A223" s="55"/>
      <c r="B223" s="25"/>
      <c r="C223" s="25"/>
      <c r="D223" s="55"/>
      <c r="E223" s="55"/>
      <c r="F223" s="55"/>
      <c r="G223" s="55"/>
      <c r="H223" s="55"/>
      <c r="I223" s="55"/>
      <c r="J223" s="55"/>
      <c r="K223" s="25"/>
      <c r="L223" s="25"/>
      <c r="M223" s="25"/>
      <c r="N223" s="25"/>
    </row>
    <row r="224" spans="1:14" ht="14.25">
      <c r="A224" s="55"/>
      <c r="B224" s="25"/>
      <c r="C224" s="25"/>
      <c r="D224" s="55"/>
      <c r="E224" s="55"/>
      <c r="F224" s="55"/>
      <c r="G224" s="55"/>
      <c r="H224" s="55"/>
      <c r="I224" s="55"/>
      <c r="J224" s="55"/>
      <c r="K224" s="25"/>
      <c r="L224" s="25"/>
      <c r="M224" s="25"/>
      <c r="N224" s="25"/>
    </row>
    <row r="225" spans="1:14" ht="14.25">
      <c r="A225" s="55"/>
      <c r="B225" s="25"/>
      <c r="C225" s="25"/>
      <c r="D225" s="55"/>
      <c r="E225" s="55"/>
      <c r="F225" s="55"/>
      <c r="G225" s="55"/>
      <c r="H225" s="55"/>
      <c r="I225" s="55"/>
      <c r="J225" s="55"/>
      <c r="K225" s="25"/>
      <c r="L225" s="25"/>
      <c r="M225" s="25"/>
      <c r="N225" s="25"/>
    </row>
    <row r="226" spans="1:14" ht="14.25">
      <c r="A226" s="55"/>
      <c r="B226" s="25"/>
      <c r="C226" s="25"/>
      <c r="D226" s="55"/>
      <c r="E226" s="55"/>
      <c r="F226" s="55"/>
      <c r="G226" s="55"/>
      <c r="H226" s="55"/>
      <c r="I226" s="55"/>
      <c r="J226" s="55"/>
      <c r="K226" s="25"/>
      <c r="L226" s="25"/>
      <c r="M226" s="25"/>
      <c r="N226" s="25"/>
    </row>
    <row r="227" spans="1:14" ht="14.25">
      <c r="A227" s="55"/>
      <c r="B227" s="25"/>
      <c r="C227" s="25"/>
      <c r="D227" s="55"/>
      <c r="E227" s="55"/>
      <c r="F227" s="55"/>
      <c r="G227" s="55"/>
      <c r="H227" s="55"/>
      <c r="I227" s="55"/>
      <c r="J227" s="55"/>
      <c r="K227" s="25"/>
      <c r="L227" s="25"/>
      <c r="M227" s="25"/>
      <c r="N227" s="25"/>
    </row>
    <row r="228" spans="1:14" ht="14.25">
      <c r="A228" s="55"/>
      <c r="B228" s="25"/>
      <c r="C228" s="25"/>
      <c r="D228" s="55"/>
      <c r="E228" s="55"/>
      <c r="F228" s="55"/>
      <c r="G228" s="55"/>
      <c r="H228" s="55"/>
      <c r="I228" s="55"/>
      <c r="J228" s="55"/>
      <c r="K228" s="25"/>
      <c r="L228" s="25"/>
      <c r="M228" s="25"/>
      <c r="N228" s="25"/>
    </row>
    <row r="229" spans="1:14" ht="14.25">
      <c r="A229" s="55"/>
      <c r="B229" s="25"/>
      <c r="C229" s="25"/>
      <c r="D229" s="55"/>
      <c r="E229" s="55"/>
      <c r="F229" s="55"/>
      <c r="G229" s="55"/>
      <c r="H229" s="55"/>
      <c r="I229" s="55"/>
      <c r="J229" s="55"/>
      <c r="K229" s="25"/>
      <c r="L229" s="25"/>
      <c r="M229" s="25"/>
      <c r="N229" s="25"/>
    </row>
    <row r="230" spans="1:14" ht="14.25">
      <c r="A230" s="55"/>
      <c r="B230" s="25"/>
      <c r="C230" s="25"/>
      <c r="D230" s="55"/>
      <c r="E230" s="55"/>
      <c r="F230" s="55"/>
      <c r="G230" s="55"/>
      <c r="H230" s="55"/>
      <c r="I230" s="55"/>
      <c r="J230" s="55"/>
      <c r="K230" s="25"/>
      <c r="L230" s="25"/>
      <c r="M230" s="25"/>
      <c r="N230" s="25"/>
    </row>
    <row r="231" spans="1:14" ht="14.25">
      <c r="A231" s="55"/>
      <c r="B231" s="25"/>
      <c r="C231" s="25"/>
      <c r="D231" s="55"/>
      <c r="E231" s="55"/>
      <c r="F231" s="55"/>
      <c r="G231" s="55"/>
      <c r="H231" s="55"/>
      <c r="I231" s="55"/>
      <c r="J231" s="55"/>
      <c r="K231" s="25"/>
      <c r="L231" s="25"/>
      <c r="M231" s="25"/>
      <c r="N231" s="25"/>
    </row>
    <row r="232" spans="1:14" ht="14.25">
      <c r="A232" s="55"/>
      <c r="B232" s="25"/>
      <c r="C232" s="25"/>
      <c r="D232" s="55"/>
      <c r="E232" s="55"/>
      <c r="F232" s="55"/>
      <c r="G232" s="55"/>
      <c r="H232" s="55"/>
      <c r="I232" s="55"/>
      <c r="J232" s="55"/>
      <c r="K232" s="25"/>
      <c r="L232" s="25"/>
      <c r="M232" s="25"/>
      <c r="N232" s="25"/>
    </row>
    <row r="233" spans="1:14" ht="14.25">
      <c r="A233" s="55"/>
      <c r="B233" s="25"/>
      <c r="C233" s="25"/>
      <c r="D233" s="55"/>
      <c r="E233" s="55"/>
      <c r="F233" s="55"/>
      <c r="G233" s="55"/>
      <c r="H233" s="55"/>
      <c r="I233" s="55"/>
      <c r="J233" s="55"/>
      <c r="K233" s="25"/>
      <c r="L233" s="25"/>
      <c r="M233" s="25"/>
      <c r="N233" s="25"/>
    </row>
    <row r="234" spans="1:14" ht="14.25">
      <c r="A234" s="55"/>
      <c r="B234" s="25"/>
      <c r="C234" s="25"/>
      <c r="D234" s="55"/>
      <c r="E234" s="55"/>
      <c r="F234" s="55"/>
      <c r="G234" s="55"/>
      <c r="H234" s="55"/>
      <c r="I234" s="55"/>
      <c r="J234" s="55"/>
      <c r="K234" s="25"/>
      <c r="L234" s="25"/>
      <c r="M234" s="25"/>
      <c r="N234" s="25"/>
    </row>
    <row r="235" spans="1:14" ht="14.25">
      <c r="A235" s="55"/>
      <c r="B235" s="25"/>
      <c r="C235" s="25"/>
      <c r="D235" s="55"/>
      <c r="E235" s="55"/>
      <c r="F235" s="55"/>
      <c r="G235" s="55"/>
      <c r="H235" s="55"/>
      <c r="I235" s="55"/>
      <c r="J235" s="55"/>
      <c r="K235" s="25"/>
      <c r="L235" s="25"/>
      <c r="M235" s="25"/>
      <c r="N235" s="25"/>
    </row>
    <row r="236" spans="1:14" ht="14.25">
      <c r="A236" s="55"/>
      <c r="B236" s="25"/>
      <c r="C236" s="25"/>
      <c r="D236" s="55"/>
      <c r="E236" s="55"/>
      <c r="F236" s="55"/>
      <c r="G236" s="55"/>
      <c r="H236" s="55"/>
      <c r="I236" s="55"/>
      <c r="J236" s="55"/>
      <c r="K236" s="25"/>
      <c r="L236" s="25"/>
      <c r="M236" s="25"/>
      <c r="N236" s="25"/>
    </row>
    <row r="237" spans="1:14" ht="14.25">
      <c r="A237" s="55"/>
      <c r="B237" s="25"/>
      <c r="C237" s="25"/>
      <c r="D237" s="55"/>
      <c r="E237" s="55"/>
      <c r="F237" s="55"/>
      <c r="G237" s="55"/>
      <c r="H237" s="55"/>
      <c r="I237" s="55"/>
      <c r="J237" s="55"/>
      <c r="K237" s="25"/>
      <c r="L237" s="25"/>
      <c r="M237" s="25"/>
      <c r="N237" s="25"/>
    </row>
    <row r="238" spans="1:14" ht="14.25">
      <c r="A238" s="55"/>
      <c r="B238" s="25"/>
      <c r="C238" s="25"/>
      <c r="D238" s="55"/>
      <c r="E238" s="55"/>
      <c r="F238" s="55"/>
      <c r="G238" s="55"/>
      <c r="H238" s="55"/>
      <c r="I238" s="55"/>
      <c r="J238" s="55"/>
      <c r="K238" s="25"/>
      <c r="L238" s="25"/>
      <c r="M238" s="25"/>
      <c r="N238" s="25"/>
    </row>
    <row r="239" spans="1:14" ht="14.25">
      <c r="A239" s="55"/>
      <c r="B239" s="25"/>
      <c r="C239" s="25"/>
      <c r="D239" s="55"/>
      <c r="E239" s="55"/>
      <c r="F239" s="55"/>
      <c r="G239" s="55"/>
      <c r="H239" s="55"/>
      <c r="I239" s="55"/>
      <c r="J239" s="55"/>
      <c r="K239" s="25"/>
      <c r="L239" s="25"/>
      <c r="M239" s="25"/>
      <c r="N239" s="25"/>
    </row>
    <row r="240" spans="1:14" ht="14.25">
      <c r="A240" s="55"/>
      <c r="B240" s="25"/>
      <c r="C240" s="25"/>
      <c r="D240" s="55"/>
      <c r="E240" s="55"/>
      <c r="F240" s="55"/>
      <c r="G240" s="55"/>
      <c r="H240" s="55"/>
      <c r="I240" s="55"/>
      <c r="J240" s="55"/>
      <c r="K240" s="25"/>
      <c r="L240" s="25"/>
      <c r="M240" s="25"/>
      <c r="N240" s="25"/>
    </row>
    <row r="241" spans="1:14" ht="14.25">
      <c r="A241" s="55"/>
      <c r="B241" s="25"/>
      <c r="C241" s="25"/>
      <c r="D241" s="55"/>
      <c r="E241" s="55"/>
      <c r="F241" s="55"/>
      <c r="G241" s="55"/>
      <c r="H241" s="55"/>
      <c r="I241" s="55"/>
      <c r="J241" s="55"/>
      <c r="K241" s="25"/>
      <c r="L241" s="25"/>
      <c r="M241" s="25"/>
      <c r="N241" s="25"/>
    </row>
    <row r="242" spans="1:14" ht="14.25">
      <c r="A242" s="55"/>
      <c r="B242" s="25"/>
      <c r="C242" s="25"/>
      <c r="D242" s="55"/>
      <c r="E242" s="55"/>
      <c r="F242" s="55"/>
      <c r="G242" s="55"/>
      <c r="H242" s="55"/>
      <c r="I242" s="55"/>
      <c r="J242" s="55"/>
      <c r="K242" s="25"/>
      <c r="L242" s="25"/>
      <c r="M242" s="25"/>
      <c r="N242" s="25"/>
    </row>
    <row r="243" spans="1:14" ht="14.25">
      <c r="A243" s="55"/>
      <c r="B243" s="25"/>
      <c r="C243" s="25"/>
      <c r="D243" s="55"/>
      <c r="E243" s="55"/>
      <c r="F243" s="55"/>
      <c r="G243" s="55"/>
      <c r="H243" s="55"/>
      <c r="I243" s="55"/>
      <c r="J243" s="55"/>
      <c r="K243" s="25"/>
      <c r="L243" s="25"/>
      <c r="M243" s="25"/>
      <c r="N243" s="25"/>
    </row>
    <row r="244" spans="1:14" ht="14.25">
      <c r="A244" s="55"/>
      <c r="B244" s="25"/>
      <c r="C244" s="25"/>
      <c r="D244" s="55"/>
      <c r="E244" s="55"/>
      <c r="F244" s="55"/>
      <c r="G244" s="55"/>
      <c r="H244" s="55"/>
      <c r="I244" s="55"/>
      <c r="J244" s="55"/>
      <c r="K244" s="25"/>
      <c r="L244" s="25"/>
      <c r="M244" s="25"/>
      <c r="N244" s="25"/>
    </row>
    <row r="245" spans="1:14" ht="14.25">
      <c r="A245" s="55"/>
      <c r="B245" s="25"/>
      <c r="C245" s="25"/>
      <c r="D245" s="55"/>
      <c r="E245" s="55"/>
      <c r="F245" s="55"/>
      <c r="G245" s="55"/>
      <c r="H245" s="55"/>
      <c r="I245" s="55"/>
      <c r="J245" s="55"/>
      <c r="K245" s="25"/>
      <c r="L245" s="25"/>
      <c r="M245" s="25"/>
      <c r="N245" s="25"/>
    </row>
    <row r="246" spans="1:14" ht="14.25">
      <c r="A246" s="55"/>
      <c r="B246" s="25"/>
      <c r="C246" s="25"/>
      <c r="D246" s="55"/>
      <c r="E246" s="55"/>
      <c r="F246" s="55"/>
      <c r="G246" s="55"/>
      <c r="H246" s="55"/>
      <c r="I246" s="55"/>
      <c r="J246" s="55"/>
      <c r="K246" s="25"/>
      <c r="L246" s="25"/>
      <c r="M246" s="25"/>
      <c r="N246" s="25"/>
    </row>
    <row r="247" spans="1:14" ht="14.25">
      <c r="A247" s="55"/>
      <c r="B247" s="25"/>
      <c r="C247" s="25"/>
      <c r="D247" s="55"/>
      <c r="E247" s="55"/>
      <c r="F247" s="55"/>
      <c r="G247" s="55"/>
      <c r="H247" s="55"/>
      <c r="I247" s="55"/>
      <c r="J247" s="55"/>
      <c r="K247" s="25"/>
      <c r="L247" s="25"/>
      <c r="M247" s="25"/>
      <c r="N247" s="25"/>
    </row>
    <row r="248" spans="1:14" ht="14.25">
      <c r="A248" s="55"/>
      <c r="B248" s="25"/>
      <c r="C248" s="25"/>
      <c r="D248" s="55"/>
      <c r="E248" s="55"/>
      <c r="F248" s="55"/>
      <c r="G248" s="55"/>
      <c r="H248" s="55"/>
      <c r="I248" s="55"/>
      <c r="J248" s="55"/>
      <c r="K248" s="25"/>
      <c r="L248" s="25"/>
      <c r="M248" s="25"/>
      <c r="N248" s="25"/>
    </row>
    <row r="249" spans="1:14" ht="14.25">
      <c r="A249" s="55"/>
      <c r="B249" s="25"/>
      <c r="C249" s="25"/>
      <c r="D249" s="55"/>
      <c r="E249" s="55"/>
      <c r="F249" s="55"/>
      <c r="G249" s="55"/>
      <c r="H249" s="55"/>
      <c r="I249" s="55"/>
      <c r="J249" s="55"/>
      <c r="K249" s="25"/>
      <c r="L249" s="25"/>
      <c r="M249" s="25"/>
      <c r="N249" s="25"/>
    </row>
    <row r="250" spans="1:14" ht="14.25">
      <c r="A250" s="55"/>
      <c r="B250" s="25"/>
      <c r="C250" s="25"/>
      <c r="D250" s="55"/>
      <c r="E250" s="55"/>
      <c r="F250" s="55"/>
      <c r="G250" s="55"/>
      <c r="H250" s="55"/>
      <c r="I250" s="55"/>
      <c r="J250" s="55"/>
      <c r="K250" s="25"/>
      <c r="L250" s="25"/>
      <c r="M250" s="25"/>
      <c r="N250" s="25"/>
    </row>
    <row r="251" spans="1:14" ht="14.25">
      <c r="A251" s="55"/>
      <c r="B251" s="25"/>
      <c r="C251" s="25"/>
      <c r="D251" s="55"/>
      <c r="E251" s="55"/>
      <c r="F251" s="55"/>
      <c r="G251" s="55"/>
      <c r="H251" s="55"/>
      <c r="I251" s="55"/>
      <c r="J251" s="55"/>
      <c r="K251" s="25"/>
      <c r="L251" s="25"/>
      <c r="M251" s="25"/>
      <c r="N251" s="25"/>
    </row>
    <row r="252" spans="1:14" ht="14.25">
      <c r="A252" s="55"/>
      <c r="B252" s="25"/>
      <c r="C252" s="25"/>
      <c r="D252" s="55"/>
      <c r="E252" s="55"/>
      <c r="F252" s="55"/>
      <c r="G252" s="55"/>
      <c r="H252" s="55"/>
      <c r="I252" s="55"/>
      <c r="J252" s="55"/>
      <c r="K252" s="25"/>
      <c r="L252" s="25"/>
      <c r="M252" s="25"/>
      <c r="N252" s="25"/>
    </row>
    <row r="253" spans="1:14" ht="14.25">
      <c r="A253" s="55"/>
      <c r="B253" s="25"/>
      <c r="C253" s="25"/>
      <c r="D253" s="55"/>
      <c r="E253" s="55"/>
      <c r="F253" s="55"/>
      <c r="G253" s="55"/>
      <c r="H253" s="55"/>
      <c r="I253" s="55"/>
      <c r="J253" s="55"/>
      <c r="K253" s="25"/>
      <c r="L253" s="25"/>
      <c r="M253" s="25"/>
      <c r="N253" s="25"/>
    </row>
    <row r="254" spans="1:14" ht="14.25">
      <c r="A254" s="55"/>
      <c r="B254" s="25"/>
      <c r="C254" s="25"/>
      <c r="D254" s="55"/>
      <c r="E254" s="55"/>
      <c r="F254" s="55"/>
      <c r="G254" s="55"/>
      <c r="H254" s="55"/>
      <c r="I254" s="55"/>
      <c r="J254" s="55"/>
      <c r="K254" s="25"/>
      <c r="L254" s="25"/>
      <c r="M254" s="25"/>
      <c r="N254" s="25"/>
    </row>
    <row r="255" spans="1:14" ht="14.25">
      <c r="A255" s="55"/>
      <c r="B255" s="25"/>
      <c r="C255" s="25"/>
      <c r="D255" s="55"/>
      <c r="E255" s="55"/>
      <c r="F255" s="55"/>
      <c r="G255" s="55"/>
      <c r="H255" s="55"/>
      <c r="I255" s="55"/>
      <c r="J255" s="55"/>
      <c r="K255" s="25"/>
      <c r="L255" s="25"/>
      <c r="M255" s="25"/>
      <c r="N255" s="25"/>
    </row>
    <row r="256" spans="1:14" ht="14.25">
      <c r="A256" s="55"/>
      <c r="B256" s="25"/>
      <c r="C256" s="25"/>
      <c r="D256" s="55"/>
      <c r="E256" s="55"/>
      <c r="F256" s="55"/>
      <c r="G256" s="55"/>
      <c r="H256" s="55"/>
      <c r="I256" s="55"/>
      <c r="J256" s="55"/>
      <c r="K256" s="25"/>
      <c r="L256" s="25"/>
      <c r="M256" s="25"/>
      <c r="N256" s="25"/>
    </row>
    <row r="257" spans="1:14" ht="14.25">
      <c r="A257" s="55"/>
      <c r="B257" s="25"/>
      <c r="C257" s="25"/>
      <c r="D257" s="55"/>
      <c r="E257" s="55"/>
      <c r="F257" s="55"/>
      <c r="G257" s="55"/>
      <c r="H257" s="55"/>
      <c r="I257" s="55"/>
      <c r="J257" s="55"/>
      <c r="K257" s="25"/>
      <c r="L257" s="25"/>
      <c r="M257" s="25"/>
      <c r="N257" s="25"/>
    </row>
    <row r="258" spans="1:14" ht="14.25">
      <c r="A258" s="55"/>
      <c r="B258" s="25"/>
      <c r="C258" s="25"/>
      <c r="D258" s="55"/>
      <c r="E258" s="55"/>
      <c r="F258" s="55"/>
      <c r="G258" s="55"/>
      <c r="H258" s="55"/>
      <c r="I258" s="55"/>
      <c r="J258" s="55"/>
      <c r="K258" s="25"/>
      <c r="L258" s="25"/>
      <c r="M258" s="25"/>
      <c r="N258" s="25"/>
    </row>
    <row r="259" spans="1:14" ht="14.25">
      <c r="A259" s="55"/>
      <c r="B259" s="25"/>
      <c r="C259" s="25"/>
      <c r="D259" s="55"/>
      <c r="E259" s="55"/>
      <c r="F259" s="55"/>
      <c r="G259" s="55"/>
      <c r="H259" s="55"/>
      <c r="I259" s="55"/>
      <c r="J259" s="55"/>
      <c r="K259" s="25"/>
      <c r="L259" s="25"/>
      <c r="M259" s="25"/>
      <c r="N259" s="25"/>
    </row>
    <row r="260" spans="1:14" ht="14.25">
      <c r="A260" s="55"/>
      <c r="B260" s="25"/>
      <c r="C260" s="25"/>
      <c r="D260" s="55"/>
      <c r="E260" s="55"/>
      <c r="F260" s="55"/>
      <c r="G260" s="55"/>
      <c r="H260" s="55"/>
      <c r="I260" s="55"/>
      <c r="J260" s="55"/>
      <c r="K260" s="25"/>
      <c r="L260" s="25"/>
      <c r="M260" s="25"/>
      <c r="N260" s="25"/>
    </row>
    <row r="261" spans="1:14" ht="14.25">
      <c r="A261" s="55"/>
      <c r="B261" s="25"/>
      <c r="C261" s="25"/>
      <c r="D261" s="55"/>
      <c r="E261" s="55"/>
      <c r="F261" s="55"/>
      <c r="G261" s="55"/>
      <c r="H261" s="55"/>
      <c r="I261" s="55"/>
      <c r="J261" s="55"/>
      <c r="K261" s="25"/>
      <c r="L261" s="25"/>
      <c r="M261" s="25"/>
      <c r="N261" s="25"/>
    </row>
    <row r="262" spans="1:14" ht="14.25">
      <c r="A262" s="55"/>
      <c r="B262" s="25"/>
      <c r="C262" s="25"/>
      <c r="D262" s="55"/>
      <c r="E262" s="55"/>
      <c r="F262" s="55"/>
      <c r="G262" s="55"/>
      <c r="H262" s="55"/>
      <c r="I262" s="55"/>
      <c r="J262" s="55"/>
      <c r="K262" s="25"/>
      <c r="L262" s="25"/>
      <c r="M262" s="25"/>
      <c r="N262" s="25"/>
    </row>
    <row r="263" spans="1:14" ht="14.25">
      <c r="A263" s="55"/>
      <c r="B263" s="25"/>
      <c r="C263" s="25"/>
      <c r="D263" s="55"/>
      <c r="E263" s="55"/>
      <c r="F263" s="55"/>
      <c r="G263" s="55"/>
      <c r="H263" s="55"/>
      <c r="I263" s="55"/>
      <c r="J263" s="55"/>
      <c r="K263" s="25"/>
      <c r="L263" s="25"/>
      <c r="M263" s="25"/>
      <c r="N263" s="25"/>
    </row>
    <row r="264" spans="1:14" ht="14.25">
      <c r="A264" s="55"/>
      <c r="B264" s="25"/>
      <c r="C264" s="25"/>
      <c r="D264" s="55"/>
      <c r="E264" s="55"/>
      <c r="F264" s="55"/>
      <c r="G264" s="55"/>
      <c r="H264" s="55"/>
      <c r="I264" s="55"/>
      <c r="J264" s="55"/>
      <c r="K264" s="25"/>
      <c r="L264" s="25"/>
      <c r="M264" s="25"/>
      <c r="N264" s="25"/>
    </row>
    <row r="265" spans="1:14" ht="14.25">
      <c r="A265" s="55"/>
      <c r="B265" s="25"/>
      <c r="C265" s="25"/>
      <c r="D265" s="55"/>
      <c r="E265" s="55"/>
      <c r="F265" s="55"/>
      <c r="G265" s="55"/>
      <c r="H265" s="55"/>
      <c r="I265" s="55"/>
      <c r="J265" s="55"/>
      <c r="K265" s="25"/>
      <c r="L265" s="25"/>
      <c r="M265" s="25"/>
      <c r="N265" s="25"/>
    </row>
    <row r="266" spans="1:14" ht="14.25">
      <c r="A266" s="55"/>
      <c r="B266" s="25"/>
      <c r="C266" s="25"/>
      <c r="D266" s="55"/>
      <c r="E266" s="55"/>
      <c r="F266" s="55"/>
      <c r="G266" s="55"/>
      <c r="H266" s="55"/>
      <c r="I266" s="55"/>
      <c r="J266" s="55"/>
      <c r="K266" s="25"/>
      <c r="L266" s="25"/>
      <c r="M266" s="25"/>
      <c r="N266" s="25"/>
    </row>
    <row r="267" spans="1:14" ht="14.25">
      <c r="A267" s="55"/>
      <c r="B267" s="25"/>
      <c r="C267" s="25"/>
      <c r="D267" s="55"/>
      <c r="E267" s="55"/>
      <c r="F267" s="55"/>
      <c r="G267" s="55"/>
      <c r="H267" s="55"/>
      <c r="I267" s="55"/>
      <c r="J267" s="55"/>
      <c r="K267" s="25"/>
      <c r="L267" s="25"/>
      <c r="M267" s="25"/>
      <c r="N267" s="25"/>
    </row>
    <row r="268" spans="1:14" ht="14.25">
      <c r="A268" s="55"/>
      <c r="B268" s="25"/>
      <c r="C268" s="25"/>
      <c r="D268" s="55"/>
      <c r="E268" s="55"/>
      <c r="F268" s="55"/>
      <c r="G268" s="55"/>
      <c r="H268" s="55"/>
      <c r="I268" s="55"/>
      <c r="J268" s="55"/>
      <c r="K268" s="25"/>
      <c r="L268" s="25"/>
      <c r="M268" s="25"/>
      <c r="N268" s="25"/>
    </row>
    <row r="269" spans="1:14" ht="14.25">
      <c r="A269" s="55"/>
      <c r="B269" s="25"/>
      <c r="C269" s="25"/>
      <c r="D269" s="55"/>
      <c r="E269" s="55"/>
      <c r="F269" s="55"/>
      <c r="G269" s="55"/>
      <c r="H269" s="55"/>
      <c r="I269" s="55"/>
      <c r="J269" s="55"/>
      <c r="K269" s="25"/>
      <c r="L269" s="25"/>
      <c r="M269" s="25"/>
      <c r="N269" s="25"/>
    </row>
    <row r="270" spans="1:14" ht="14.25">
      <c r="A270" s="55"/>
      <c r="B270" s="25"/>
      <c r="C270" s="25"/>
      <c r="D270" s="55"/>
      <c r="E270" s="55"/>
      <c r="F270" s="55"/>
      <c r="G270" s="55"/>
      <c r="H270" s="55"/>
      <c r="I270" s="55"/>
      <c r="J270" s="55"/>
      <c r="K270" s="25"/>
      <c r="L270" s="25"/>
      <c r="M270" s="25"/>
      <c r="N270" s="25"/>
    </row>
    <row r="271" spans="1:14" ht="14.25">
      <c r="A271" s="55"/>
      <c r="B271" s="25"/>
      <c r="C271" s="25"/>
      <c r="D271" s="55"/>
      <c r="E271" s="55"/>
      <c r="F271" s="55"/>
      <c r="G271" s="55"/>
      <c r="H271" s="55"/>
      <c r="I271" s="55"/>
      <c r="J271" s="55"/>
      <c r="K271" s="25"/>
      <c r="L271" s="25"/>
      <c r="M271" s="25"/>
      <c r="N271" s="25"/>
    </row>
    <row r="272" spans="1:14" ht="14.25">
      <c r="A272" s="55"/>
      <c r="B272" s="25"/>
      <c r="C272" s="25"/>
      <c r="D272" s="55"/>
      <c r="E272" s="55"/>
      <c r="F272" s="55"/>
      <c r="G272" s="55"/>
      <c r="H272" s="55"/>
      <c r="I272" s="55"/>
      <c r="J272" s="55"/>
      <c r="K272" s="25"/>
      <c r="L272" s="25"/>
      <c r="M272" s="25"/>
      <c r="N272" s="25"/>
    </row>
    <row r="273" spans="1:14" ht="14.25">
      <c r="A273" s="55"/>
      <c r="B273" s="25"/>
      <c r="C273" s="25"/>
      <c r="D273" s="55"/>
      <c r="E273" s="55"/>
      <c r="F273" s="55"/>
      <c r="G273" s="55"/>
      <c r="H273" s="55"/>
      <c r="I273" s="55"/>
      <c r="J273" s="55"/>
      <c r="K273" s="25"/>
      <c r="L273" s="25"/>
      <c r="M273" s="25"/>
      <c r="N273" s="25"/>
    </row>
    <row r="274" spans="1:14" ht="14.25">
      <c r="A274" s="55"/>
      <c r="B274" s="25"/>
      <c r="C274" s="25"/>
      <c r="D274" s="55"/>
      <c r="E274" s="55"/>
      <c r="F274" s="55"/>
      <c r="G274" s="55"/>
      <c r="H274" s="55"/>
      <c r="I274" s="55"/>
      <c r="J274" s="55"/>
      <c r="K274" s="25"/>
      <c r="L274" s="25"/>
      <c r="M274" s="25"/>
      <c r="N274" s="25"/>
    </row>
    <row r="275" spans="1:14" ht="14.25">
      <c r="A275" s="55"/>
      <c r="B275" s="25"/>
      <c r="C275" s="25"/>
      <c r="D275" s="55"/>
      <c r="E275" s="55"/>
      <c r="F275" s="55"/>
      <c r="G275" s="55"/>
      <c r="H275" s="55"/>
      <c r="I275" s="55"/>
      <c r="J275" s="55"/>
      <c r="K275" s="25"/>
      <c r="L275" s="25"/>
      <c r="M275" s="25"/>
      <c r="N275" s="25"/>
    </row>
    <row r="276" spans="1:14" ht="14.25">
      <c r="A276" s="55"/>
      <c r="B276" s="25"/>
      <c r="C276" s="25"/>
      <c r="D276" s="55"/>
      <c r="E276" s="55"/>
      <c r="F276" s="55"/>
      <c r="G276" s="55"/>
      <c r="H276" s="55"/>
      <c r="I276" s="55"/>
      <c r="J276" s="55"/>
      <c r="K276" s="25"/>
      <c r="L276" s="25"/>
      <c r="M276" s="25"/>
      <c r="N276" s="25"/>
    </row>
    <row r="277" spans="1:14" ht="14.25">
      <c r="A277" s="55"/>
      <c r="B277" s="25"/>
      <c r="C277" s="25"/>
      <c r="D277" s="55"/>
      <c r="E277" s="55"/>
      <c r="F277" s="55"/>
      <c r="G277" s="55"/>
      <c r="H277" s="55"/>
      <c r="I277" s="55"/>
      <c r="J277" s="55"/>
      <c r="K277" s="25"/>
      <c r="L277" s="25"/>
      <c r="M277" s="25"/>
      <c r="N277" s="25"/>
    </row>
    <row r="278" spans="1:14" ht="14.25">
      <c r="A278" s="55"/>
      <c r="B278" s="25"/>
      <c r="C278" s="25"/>
      <c r="D278" s="55"/>
      <c r="E278" s="55"/>
      <c r="F278" s="55"/>
      <c r="G278" s="55"/>
      <c r="H278" s="55"/>
      <c r="I278" s="55"/>
      <c r="J278" s="55"/>
      <c r="K278" s="25"/>
      <c r="L278" s="25"/>
      <c r="M278" s="25"/>
      <c r="N278" s="25"/>
    </row>
    <row r="279" spans="1:14" ht="14.25">
      <c r="A279" s="55"/>
      <c r="B279" s="25"/>
      <c r="C279" s="25"/>
      <c r="D279" s="55"/>
      <c r="E279" s="55"/>
      <c r="F279" s="55"/>
      <c r="G279" s="55"/>
      <c r="H279" s="55"/>
      <c r="I279" s="55"/>
      <c r="J279" s="55"/>
      <c r="K279" s="25"/>
      <c r="L279" s="25"/>
      <c r="M279" s="25"/>
      <c r="N279" s="25"/>
    </row>
    <row r="280" spans="1:14" ht="14.25">
      <c r="A280" s="55"/>
      <c r="B280" s="25"/>
      <c r="C280" s="25"/>
      <c r="D280" s="55"/>
      <c r="E280" s="55"/>
      <c r="F280" s="55"/>
      <c r="G280" s="55"/>
      <c r="H280" s="55"/>
      <c r="I280" s="55"/>
      <c r="J280" s="55"/>
      <c r="K280" s="25"/>
      <c r="L280" s="25"/>
      <c r="M280" s="25"/>
      <c r="N280" s="25"/>
    </row>
    <row r="281" spans="1:14" ht="14.25">
      <c r="A281" s="55"/>
      <c r="B281" s="25"/>
      <c r="C281" s="25"/>
      <c r="D281" s="55"/>
      <c r="E281" s="55"/>
      <c r="F281" s="55"/>
      <c r="G281" s="55"/>
      <c r="H281" s="55"/>
      <c r="I281" s="55"/>
      <c r="J281" s="55"/>
      <c r="K281" s="25"/>
      <c r="L281" s="25"/>
      <c r="M281" s="25"/>
      <c r="N281" s="25"/>
    </row>
    <row r="282" spans="1:14" ht="14.25">
      <c r="A282" s="55"/>
      <c r="B282" s="25"/>
      <c r="C282" s="25"/>
      <c r="D282" s="55"/>
      <c r="E282" s="55"/>
      <c r="F282" s="55"/>
      <c r="G282" s="55"/>
      <c r="H282" s="55"/>
      <c r="I282" s="55"/>
      <c r="J282" s="55"/>
      <c r="K282" s="25"/>
      <c r="L282" s="25"/>
      <c r="M282" s="25"/>
      <c r="N282" s="25"/>
    </row>
    <row r="283" spans="1:14" ht="14.25">
      <c r="A283" s="55"/>
      <c r="B283" s="25"/>
      <c r="C283" s="25"/>
      <c r="D283" s="55"/>
      <c r="E283" s="55"/>
      <c r="F283" s="55"/>
      <c r="G283" s="55"/>
      <c r="H283" s="55"/>
      <c r="I283" s="55"/>
      <c r="J283" s="55"/>
      <c r="K283" s="25"/>
      <c r="L283" s="25"/>
      <c r="M283" s="25"/>
      <c r="N283" s="25"/>
    </row>
    <row r="284" spans="1:14" ht="14.25">
      <c r="A284" s="55"/>
      <c r="B284" s="25"/>
      <c r="C284" s="25"/>
      <c r="D284" s="55"/>
      <c r="E284" s="55"/>
      <c r="F284" s="55"/>
      <c r="G284" s="55"/>
      <c r="H284" s="55"/>
      <c r="I284" s="55"/>
      <c r="J284" s="55"/>
      <c r="K284" s="25"/>
      <c r="L284" s="25"/>
      <c r="M284" s="25"/>
      <c r="N284" s="25"/>
    </row>
    <row r="285" spans="1:14" ht="14.25">
      <c r="A285" s="55"/>
      <c r="B285" s="25"/>
      <c r="C285" s="25"/>
      <c r="D285" s="55"/>
      <c r="E285" s="55"/>
      <c r="F285" s="55"/>
      <c r="G285" s="55"/>
      <c r="H285" s="55"/>
      <c r="I285" s="55"/>
      <c r="J285" s="55"/>
      <c r="K285" s="25"/>
      <c r="L285" s="25"/>
      <c r="M285" s="25"/>
      <c r="N285" s="25"/>
    </row>
    <row r="286" spans="1:14" ht="14.25">
      <c r="A286" s="55"/>
      <c r="B286" s="25"/>
      <c r="C286" s="25"/>
      <c r="D286" s="55"/>
      <c r="E286" s="55"/>
      <c r="F286" s="55"/>
      <c r="G286" s="55"/>
      <c r="H286" s="55"/>
      <c r="I286" s="55"/>
      <c r="J286" s="55"/>
      <c r="K286" s="25"/>
      <c r="L286" s="25"/>
      <c r="M286" s="25"/>
      <c r="N286" s="25"/>
    </row>
    <row r="287" spans="1:14" ht="14.25">
      <c r="A287" s="55"/>
      <c r="B287" s="25"/>
      <c r="C287" s="25"/>
      <c r="D287" s="55"/>
      <c r="E287" s="55"/>
      <c r="F287" s="55"/>
      <c r="G287" s="55"/>
      <c r="H287" s="55"/>
      <c r="I287" s="55"/>
      <c r="J287" s="55"/>
      <c r="K287" s="25"/>
      <c r="L287" s="25"/>
      <c r="M287" s="25"/>
      <c r="N287" s="25"/>
    </row>
    <row r="288" spans="1:14" ht="14.25">
      <c r="A288" s="55"/>
      <c r="B288" s="25"/>
      <c r="C288" s="25"/>
      <c r="D288" s="55"/>
      <c r="E288" s="55"/>
      <c r="F288" s="55"/>
      <c r="G288" s="55"/>
      <c r="H288" s="55"/>
      <c r="I288" s="55"/>
      <c r="J288" s="55"/>
      <c r="K288" s="25"/>
      <c r="L288" s="25"/>
      <c r="M288" s="25"/>
      <c r="N288" s="25"/>
    </row>
    <row r="289" spans="1:14" ht="14.25">
      <c r="A289" s="55"/>
      <c r="B289" s="25"/>
      <c r="C289" s="25"/>
      <c r="D289" s="55"/>
      <c r="E289" s="55"/>
      <c r="F289" s="55"/>
      <c r="G289" s="55"/>
      <c r="H289" s="55"/>
      <c r="I289" s="55"/>
      <c r="J289" s="55"/>
      <c r="K289" s="25"/>
      <c r="L289" s="25"/>
      <c r="M289" s="25"/>
      <c r="N289" s="25"/>
    </row>
    <row r="290" spans="1:14" ht="14.25">
      <c r="A290" s="55"/>
      <c r="B290" s="25"/>
      <c r="C290" s="25"/>
      <c r="D290" s="55"/>
      <c r="E290" s="55"/>
      <c r="F290" s="55"/>
      <c r="G290" s="55"/>
      <c r="H290" s="55"/>
      <c r="I290" s="55"/>
      <c r="J290" s="55"/>
      <c r="K290" s="25"/>
      <c r="L290" s="25"/>
      <c r="M290" s="25"/>
      <c r="N290" s="25"/>
    </row>
    <row r="291" spans="1:14" ht="14.25">
      <c r="A291" s="55"/>
      <c r="B291" s="25"/>
      <c r="C291" s="25"/>
      <c r="D291" s="55"/>
      <c r="E291" s="55"/>
      <c r="F291" s="55"/>
      <c r="G291" s="55"/>
      <c r="H291" s="55"/>
      <c r="I291" s="55"/>
      <c r="J291" s="55"/>
      <c r="K291" s="25"/>
      <c r="L291" s="25"/>
      <c r="M291" s="25"/>
      <c r="N291" s="25"/>
    </row>
    <row r="292" spans="1:14" ht="14.25">
      <c r="A292" s="55"/>
      <c r="B292" s="25"/>
      <c r="C292" s="25"/>
      <c r="D292" s="55"/>
      <c r="E292" s="55"/>
      <c r="F292" s="55"/>
      <c r="G292" s="55"/>
      <c r="H292" s="55"/>
      <c r="I292" s="55"/>
      <c r="J292" s="55"/>
      <c r="K292" s="25"/>
      <c r="L292" s="25"/>
      <c r="M292" s="25"/>
      <c r="N292" s="25"/>
    </row>
    <row r="293" spans="1:14" ht="14.25">
      <c r="A293" s="55"/>
      <c r="B293" s="25"/>
      <c r="C293" s="25"/>
      <c r="D293" s="55"/>
      <c r="E293" s="55"/>
      <c r="F293" s="55"/>
      <c r="G293" s="55"/>
      <c r="H293" s="55"/>
      <c r="I293" s="55"/>
      <c r="J293" s="55"/>
      <c r="K293" s="25"/>
      <c r="L293" s="25"/>
      <c r="M293" s="25"/>
      <c r="N293" s="25"/>
    </row>
    <row r="294" spans="1:14" ht="14.25">
      <c r="A294" s="55"/>
      <c r="B294" s="25"/>
      <c r="C294" s="25"/>
      <c r="D294" s="55"/>
      <c r="E294" s="55"/>
      <c r="F294" s="55"/>
      <c r="G294" s="55"/>
      <c r="H294" s="55"/>
      <c r="I294" s="55"/>
      <c r="J294" s="55"/>
      <c r="K294" s="25"/>
      <c r="L294" s="25"/>
      <c r="M294" s="25"/>
      <c r="N294" s="25"/>
    </row>
    <row r="295" spans="1:14" ht="14.25">
      <c r="A295" s="55"/>
      <c r="B295" s="25"/>
      <c r="C295" s="25"/>
      <c r="D295" s="55"/>
      <c r="E295" s="55"/>
      <c r="F295" s="55"/>
      <c r="G295" s="55"/>
      <c r="H295" s="55"/>
      <c r="I295" s="55"/>
      <c r="J295" s="55"/>
      <c r="K295" s="25"/>
      <c r="L295" s="25"/>
      <c r="M295" s="25"/>
      <c r="N295" s="25"/>
    </row>
    <row r="296" spans="1:14" ht="14.25">
      <c r="A296" s="55"/>
      <c r="B296" s="25"/>
      <c r="C296" s="25"/>
      <c r="D296" s="55"/>
      <c r="E296" s="55"/>
      <c r="F296" s="55"/>
      <c r="G296" s="55"/>
      <c r="H296" s="55"/>
      <c r="I296" s="55"/>
      <c r="J296" s="55"/>
      <c r="K296" s="25"/>
      <c r="L296" s="25"/>
      <c r="M296" s="25"/>
      <c r="N296" s="25"/>
    </row>
    <row r="297" spans="1:14" ht="14.25">
      <c r="A297" s="55"/>
      <c r="B297" s="25"/>
      <c r="C297" s="25"/>
      <c r="D297" s="55"/>
      <c r="E297" s="55"/>
      <c r="F297" s="55"/>
      <c r="G297" s="55"/>
      <c r="H297" s="55"/>
      <c r="I297" s="55"/>
      <c r="J297" s="55"/>
      <c r="K297" s="25"/>
      <c r="L297" s="25"/>
      <c r="M297" s="25"/>
      <c r="N297" s="25"/>
    </row>
    <row r="298" spans="1:14" ht="14.25">
      <c r="A298" s="55"/>
      <c r="B298" s="25"/>
      <c r="C298" s="25"/>
      <c r="D298" s="55"/>
      <c r="E298" s="55"/>
      <c r="F298" s="55"/>
      <c r="G298" s="55"/>
      <c r="H298" s="55"/>
      <c r="I298" s="55"/>
      <c r="J298" s="55"/>
      <c r="K298" s="25"/>
      <c r="L298" s="25"/>
      <c r="M298" s="25"/>
      <c r="N298" s="25"/>
    </row>
    <row r="299" spans="1:14" ht="14.25">
      <c r="A299" s="55"/>
      <c r="B299" s="25"/>
      <c r="C299" s="25"/>
      <c r="D299" s="55"/>
      <c r="E299" s="55"/>
      <c r="F299" s="55"/>
      <c r="G299" s="55"/>
      <c r="H299" s="55"/>
      <c r="I299" s="55"/>
      <c r="J299" s="55"/>
      <c r="K299" s="25"/>
      <c r="L299" s="25"/>
      <c r="M299" s="25"/>
      <c r="N299" s="25"/>
    </row>
    <row r="300" spans="1:14" ht="14.25">
      <c r="A300" s="55"/>
      <c r="B300" s="25"/>
      <c r="C300" s="25"/>
      <c r="D300" s="55"/>
      <c r="E300" s="55"/>
      <c r="F300" s="55"/>
      <c r="G300" s="55"/>
      <c r="H300" s="55"/>
      <c r="I300" s="55"/>
      <c r="J300" s="55"/>
      <c r="K300" s="25"/>
      <c r="L300" s="25"/>
      <c r="M300" s="25"/>
      <c r="N300" s="25"/>
    </row>
    <row r="301" spans="1:14" ht="14.25">
      <c r="A301" s="55"/>
      <c r="B301" s="25"/>
      <c r="C301" s="25"/>
      <c r="D301" s="55"/>
      <c r="E301" s="55"/>
      <c r="F301" s="55"/>
      <c r="G301" s="55"/>
      <c r="H301" s="55"/>
      <c r="I301" s="55"/>
      <c r="J301" s="55"/>
      <c r="K301" s="25"/>
      <c r="L301" s="25"/>
      <c r="M301" s="25"/>
      <c r="N301" s="25"/>
    </row>
    <row r="302" spans="1:14" ht="14.25">
      <c r="A302" s="55"/>
      <c r="B302" s="25"/>
      <c r="C302" s="25"/>
      <c r="D302" s="55"/>
      <c r="E302" s="55"/>
      <c r="F302" s="55"/>
      <c r="G302" s="55"/>
      <c r="H302" s="55"/>
      <c r="I302" s="55"/>
      <c r="J302" s="55"/>
      <c r="K302" s="25"/>
      <c r="L302" s="25"/>
      <c r="M302" s="25"/>
      <c r="N302" s="25"/>
    </row>
    <row r="303" spans="1:14" ht="14.25">
      <c r="A303" s="55"/>
      <c r="B303" s="25"/>
      <c r="C303" s="25"/>
      <c r="D303" s="55"/>
      <c r="E303" s="55"/>
      <c r="F303" s="55"/>
      <c r="G303" s="55"/>
      <c r="H303" s="55"/>
      <c r="I303" s="55"/>
      <c r="J303" s="55"/>
      <c r="K303" s="25"/>
      <c r="L303" s="25"/>
      <c r="M303" s="25"/>
      <c r="N303" s="25"/>
    </row>
    <row r="304" spans="1:14" ht="14.25">
      <c r="A304" s="55"/>
      <c r="B304" s="25"/>
      <c r="C304" s="25"/>
      <c r="D304" s="55"/>
      <c r="E304" s="55"/>
      <c r="F304" s="55"/>
      <c r="G304" s="55"/>
      <c r="H304" s="55"/>
      <c r="I304" s="55"/>
      <c r="J304" s="55"/>
      <c r="K304" s="25"/>
      <c r="L304" s="25"/>
      <c r="M304" s="25"/>
      <c r="N304" s="25"/>
    </row>
    <row r="305" spans="1:14" ht="14.25">
      <c r="A305" s="55"/>
      <c r="B305" s="25"/>
      <c r="C305" s="25"/>
      <c r="D305" s="55"/>
      <c r="E305" s="55"/>
      <c r="F305" s="55"/>
      <c r="G305" s="55"/>
      <c r="H305" s="55"/>
      <c r="I305" s="55"/>
      <c r="J305" s="55"/>
      <c r="K305" s="25"/>
      <c r="L305" s="25"/>
      <c r="M305" s="25"/>
      <c r="N305" s="25"/>
    </row>
    <row r="306" spans="1:14" ht="14.25">
      <c r="A306" s="55"/>
      <c r="B306" s="25"/>
      <c r="C306" s="25"/>
      <c r="D306" s="55"/>
      <c r="E306" s="55"/>
      <c r="F306" s="55"/>
      <c r="G306" s="55"/>
      <c r="H306" s="55"/>
      <c r="I306" s="55"/>
      <c r="J306" s="55"/>
      <c r="K306" s="25"/>
      <c r="L306" s="25"/>
      <c r="M306" s="25"/>
      <c r="N306" s="25"/>
    </row>
    <row r="307" spans="1:14" ht="14.25">
      <c r="A307" s="55"/>
      <c r="B307" s="25"/>
      <c r="C307" s="25"/>
      <c r="D307" s="55"/>
      <c r="E307" s="55"/>
      <c r="F307" s="55"/>
      <c r="G307" s="55"/>
      <c r="H307" s="55"/>
      <c r="I307" s="55"/>
      <c r="J307" s="55"/>
      <c r="K307" s="25"/>
      <c r="L307" s="25"/>
      <c r="M307" s="25"/>
      <c r="N307" s="25"/>
    </row>
    <row r="308" spans="1:14" ht="14.25">
      <c r="A308" s="55"/>
      <c r="B308" s="25"/>
      <c r="C308" s="25"/>
      <c r="D308" s="55"/>
      <c r="E308" s="55"/>
      <c r="F308" s="55"/>
      <c r="G308" s="55"/>
      <c r="H308" s="55"/>
      <c r="I308" s="55"/>
      <c r="J308" s="55"/>
      <c r="K308" s="25"/>
      <c r="L308" s="25"/>
      <c r="M308" s="25"/>
      <c r="N308" s="25"/>
    </row>
    <row r="309" spans="1:14" ht="14.25">
      <c r="A309" s="55"/>
      <c r="B309" s="25"/>
      <c r="C309" s="25"/>
      <c r="D309" s="55"/>
      <c r="E309" s="55"/>
      <c r="F309" s="55"/>
      <c r="G309" s="55"/>
      <c r="H309" s="55"/>
      <c r="I309" s="55"/>
      <c r="J309" s="55"/>
      <c r="K309" s="25"/>
      <c r="L309" s="25"/>
      <c r="M309" s="25"/>
      <c r="N309" s="25"/>
    </row>
    <row r="310" spans="1:14" ht="14.25">
      <c r="A310" s="55"/>
      <c r="B310" s="25"/>
      <c r="C310" s="25"/>
      <c r="D310" s="55"/>
      <c r="E310" s="55"/>
      <c r="F310" s="55"/>
      <c r="G310" s="55"/>
      <c r="H310" s="55"/>
      <c r="I310" s="55"/>
      <c r="J310" s="55"/>
      <c r="K310" s="25"/>
      <c r="L310" s="25"/>
      <c r="M310" s="25"/>
      <c r="N310" s="25"/>
    </row>
    <row r="311" spans="1:14" ht="14.25">
      <c r="A311" s="55"/>
      <c r="B311" s="25"/>
      <c r="C311" s="25"/>
      <c r="D311" s="55"/>
      <c r="E311" s="55"/>
      <c r="F311" s="55"/>
      <c r="G311" s="55"/>
      <c r="H311" s="55"/>
      <c r="I311" s="55"/>
      <c r="J311" s="55"/>
      <c r="K311" s="25"/>
      <c r="L311" s="25"/>
      <c r="M311" s="25"/>
      <c r="N311" s="25"/>
    </row>
    <row r="312" spans="1:14" ht="14.25">
      <c r="A312" s="55"/>
      <c r="B312" s="25"/>
      <c r="C312" s="25"/>
      <c r="D312" s="55"/>
      <c r="E312" s="55"/>
      <c r="F312" s="55"/>
      <c r="G312" s="55"/>
      <c r="H312" s="55"/>
      <c r="I312" s="55"/>
      <c r="J312" s="55"/>
      <c r="K312" s="25"/>
      <c r="L312" s="25"/>
      <c r="M312" s="25"/>
      <c r="N312" s="25"/>
    </row>
    <row r="313" spans="1:14" ht="14.25">
      <c r="A313" s="55"/>
      <c r="B313" s="25"/>
      <c r="C313" s="25"/>
      <c r="D313" s="55"/>
      <c r="E313" s="55"/>
      <c r="F313" s="55"/>
      <c r="G313" s="55"/>
      <c r="H313" s="55"/>
      <c r="I313" s="55"/>
      <c r="J313" s="55"/>
      <c r="K313" s="25"/>
      <c r="L313" s="25"/>
      <c r="M313" s="25"/>
      <c r="N313" s="25"/>
    </row>
    <row r="314" spans="1:14" ht="14.25">
      <c r="A314" s="55"/>
      <c r="B314" s="25"/>
      <c r="C314" s="25"/>
      <c r="D314" s="55"/>
      <c r="E314" s="55"/>
      <c r="F314" s="55"/>
      <c r="G314" s="55"/>
      <c r="H314" s="55"/>
      <c r="I314" s="55"/>
      <c r="J314" s="55"/>
      <c r="K314" s="25"/>
      <c r="L314" s="25"/>
      <c r="M314" s="25"/>
      <c r="N314" s="25"/>
    </row>
    <row r="315" spans="1:14" ht="14.25">
      <c r="A315" s="55"/>
      <c r="B315" s="25"/>
      <c r="C315" s="25"/>
      <c r="D315" s="55"/>
      <c r="E315" s="55"/>
      <c r="F315" s="55"/>
      <c r="G315" s="55"/>
      <c r="H315" s="55"/>
      <c r="I315" s="55"/>
      <c r="J315" s="55"/>
      <c r="K315" s="25"/>
      <c r="L315" s="25"/>
      <c r="M315" s="25"/>
      <c r="N315" s="25"/>
    </row>
    <row r="316" spans="1:14" ht="14.25">
      <c r="A316" s="55"/>
      <c r="B316" s="25"/>
      <c r="C316" s="25"/>
      <c r="D316" s="55"/>
      <c r="E316" s="55"/>
      <c r="F316" s="55"/>
      <c r="G316" s="55"/>
      <c r="H316" s="55"/>
      <c r="I316" s="55"/>
      <c r="J316" s="55"/>
      <c r="K316" s="25"/>
      <c r="L316" s="25"/>
      <c r="M316" s="25"/>
      <c r="N316" s="25"/>
    </row>
    <row r="317" spans="1:14" ht="14.25">
      <c r="A317" s="55"/>
      <c r="B317" s="25"/>
      <c r="C317" s="25"/>
      <c r="D317" s="55"/>
      <c r="E317" s="55"/>
      <c r="F317" s="55"/>
      <c r="G317" s="55"/>
      <c r="H317" s="55"/>
      <c r="I317" s="55"/>
      <c r="J317" s="55"/>
      <c r="K317" s="25"/>
      <c r="L317" s="25"/>
      <c r="M317" s="25"/>
      <c r="N317" s="25"/>
    </row>
    <row r="318" spans="1:14" ht="14.25">
      <c r="A318" s="55"/>
      <c r="B318" s="25"/>
      <c r="C318" s="25"/>
      <c r="D318" s="55"/>
      <c r="E318" s="55"/>
      <c r="F318" s="55"/>
      <c r="G318" s="55"/>
      <c r="H318" s="55"/>
      <c r="I318" s="55"/>
      <c r="J318" s="55"/>
      <c r="K318" s="25"/>
      <c r="L318" s="25"/>
      <c r="M318" s="25"/>
      <c r="N318" s="25"/>
    </row>
    <row r="319" spans="1:14" ht="14.25">
      <c r="A319" s="55"/>
      <c r="B319" s="25"/>
      <c r="C319" s="25"/>
      <c r="D319" s="55"/>
      <c r="E319" s="55"/>
      <c r="F319" s="55"/>
      <c r="G319" s="55"/>
      <c r="H319" s="55"/>
      <c r="I319" s="55"/>
      <c r="J319" s="55"/>
      <c r="K319" s="25"/>
      <c r="L319" s="25"/>
      <c r="M319" s="25"/>
      <c r="N319" s="25"/>
    </row>
    <row r="320" spans="1:14" ht="14.25">
      <c r="A320" s="55"/>
      <c r="B320" s="25"/>
      <c r="C320" s="25"/>
      <c r="D320" s="55"/>
      <c r="E320" s="55"/>
      <c r="F320" s="55"/>
      <c r="G320" s="55"/>
      <c r="H320" s="55"/>
      <c r="I320" s="55"/>
      <c r="J320" s="55"/>
      <c r="K320" s="25"/>
      <c r="L320" s="25"/>
      <c r="M320" s="25"/>
      <c r="N320" s="25"/>
    </row>
    <row r="321" spans="1:14" ht="14.25">
      <c r="A321" s="55"/>
      <c r="B321" s="25"/>
      <c r="C321" s="25"/>
      <c r="D321" s="55"/>
      <c r="E321" s="55"/>
      <c r="F321" s="55"/>
      <c r="G321" s="55"/>
      <c r="H321" s="55"/>
      <c r="I321" s="55"/>
      <c r="J321" s="55"/>
      <c r="K321" s="25"/>
      <c r="L321" s="25"/>
      <c r="M321" s="25"/>
      <c r="N321" s="25"/>
    </row>
    <row r="322" spans="1:14" ht="14.25">
      <c r="A322" s="55"/>
      <c r="B322" s="25"/>
      <c r="C322" s="25"/>
      <c r="D322" s="55"/>
      <c r="E322" s="55"/>
      <c r="F322" s="55"/>
      <c r="G322" s="55"/>
      <c r="H322" s="55"/>
      <c r="I322" s="55"/>
      <c r="J322" s="55"/>
      <c r="K322" s="25"/>
      <c r="L322" s="25"/>
      <c r="M322" s="25"/>
      <c r="N322" s="25"/>
    </row>
    <row r="323" spans="1:14" ht="14.25">
      <c r="A323" s="55"/>
      <c r="B323" s="25"/>
      <c r="C323" s="25"/>
      <c r="D323" s="55"/>
      <c r="E323" s="55"/>
      <c r="F323" s="55"/>
      <c r="G323" s="55"/>
      <c r="H323" s="55"/>
      <c r="I323" s="55"/>
      <c r="J323" s="55"/>
      <c r="K323" s="25"/>
      <c r="L323" s="25"/>
      <c r="M323" s="25"/>
      <c r="N323" s="25"/>
    </row>
    <row r="324" spans="1:14" ht="14.25">
      <c r="A324" s="55"/>
      <c r="B324" s="25"/>
      <c r="C324" s="25"/>
      <c r="D324" s="55"/>
      <c r="E324" s="55"/>
      <c r="F324" s="55"/>
      <c r="G324" s="55"/>
      <c r="H324" s="55"/>
      <c r="I324" s="55"/>
      <c r="J324" s="55"/>
      <c r="K324" s="25"/>
      <c r="L324" s="25"/>
      <c r="M324" s="25"/>
      <c r="N324" s="25"/>
    </row>
    <row r="325" spans="1:14" ht="14.25">
      <c r="A325" s="55"/>
      <c r="B325" s="25"/>
      <c r="C325" s="25"/>
      <c r="D325" s="55"/>
      <c r="E325" s="55"/>
      <c r="F325" s="55"/>
      <c r="G325" s="55"/>
      <c r="H325" s="55"/>
      <c r="I325" s="55"/>
      <c r="J325" s="55"/>
      <c r="K325" s="25"/>
      <c r="L325" s="25"/>
      <c r="M325" s="25"/>
      <c r="N325" s="25"/>
    </row>
    <row r="326" spans="1:14" ht="14.25">
      <c r="A326" s="55"/>
      <c r="B326" s="25"/>
      <c r="C326" s="25"/>
      <c r="D326" s="55"/>
      <c r="E326" s="55"/>
      <c r="F326" s="55"/>
      <c r="G326" s="55"/>
      <c r="H326" s="55"/>
      <c r="I326" s="55"/>
      <c r="J326" s="55"/>
      <c r="K326" s="25"/>
      <c r="L326" s="25"/>
      <c r="M326" s="25"/>
      <c r="N326" s="25"/>
    </row>
    <row r="327" spans="1:14" ht="14.25">
      <c r="A327" s="55"/>
      <c r="B327" s="25"/>
      <c r="C327" s="25"/>
      <c r="D327" s="55"/>
      <c r="E327" s="55"/>
      <c r="F327" s="55"/>
      <c r="G327" s="55"/>
      <c r="H327" s="55"/>
      <c r="I327" s="55"/>
      <c r="J327" s="55"/>
      <c r="K327" s="25"/>
      <c r="L327" s="25"/>
      <c r="M327" s="25"/>
      <c r="N327" s="25"/>
    </row>
    <row r="328" spans="1:14" ht="14.25">
      <c r="A328" s="55"/>
      <c r="B328" s="25"/>
      <c r="C328" s="25"/>
      <c r="D328" s="55"/>
      <c r="E328" s="55"/>
      <c r="F328" s="55"/>
      <c r="G328" s="55"/>
      <c r="H328" s="55"/>
      <c r="I328" s="55"/>
      <c r="J328" s="55"/>
      <c r="K328" s="25"/>
      <c r="L328" s="25"/>
      <c r="M328" s="25"/>
      <c r="N328" s="25"/>
    </row>
    <row r="329" spans="1:14" ht="14.25">
      <c r="A329" s="55"/>
      <c r="B329" s="25"/>
      <c r="C329" s="25"/>
      <c r="D329" s="55"/>
      <c r="E329" s="55"/>
      <c r="F329" s="55"/>
      <c r="G329" s="55"/>
      <c r="H329" s="55"/>
      <c r="I329" s="55"/>
      <c r="J329" s="55"/>
      <c r="K329" s="25"/>
      <c r="L329" s="25"/>
      <c r="M329" s="25"/>
      <c r="N329" s="25"/>
    </row>
    <row r="330" spans="1:14" ht="14.25">
      <c r="A330" s="55"/>
      <c r="B330" s="25"/>
      <c r="C330" s="25"/>
      <c r="D330" s="55"/>
      <c r="E330" s="55"/>
      <c r="F330" s="55"/>
      <c r="G330" s="55"/>
      <c r="H330" s="55"/>
      <c r="I330" s="55"/>
      <c r="J330" s="55"/>
      <c r="K330" s="25"/>
      <c r="L330" s="25"/>
      <c r="M330" s="25"/>
      <c r="N330" s="25"/>
    </row>
    <row r="331" spans="1:14" ht="14.25">
      <c r="A331" s="55"/>
      <c r="B331" s="25"/>
      <c r="C331" s="25"/>
      <c r="D331" s="55"/>
      <c r="E331" s="55"/>
      <c r="F331" s="55"/>
      <c r="G331" s="55"/>
      <c r="H331" s="55"/>
      <c r="I331" s="55"/>
      <c r="J331" s="55"/>
      <c r="K331" s="25"/>
      <c r="L331" s="25"/>
      <c r="M331" s="25"/>
      <c r="N331" s="25"/>
    </row>
    <row r="332" spans="1:14" ht="14.25">
      <c r="A332" s="55"/>
      <c r="B332" s="25"/>
      <c r="C332" s="25"/>
      <c r="D332" s="55"/>
      <c r="E332" s="55"/>
      <c r="F332" s="55"/>
      <c r="G332" s="55"/>
      <c r="H332" s="55"/>
      <c r="I332" s="55"/>
      <c r="J332" s="55"/>
      <c r="K332" s="25"/>
      <c r="L332" s="25"/>
      <c r="M332" s="25"/>
      <c r="N332" s="25"/>
    </row>
    <row r="333" spans="1:14" ht="14.25">
      <c r="A333" s="55"/>
      <c r="B333" s="25"/>
      <c r="C333" s="25"/>
      <c r="D333" s="55"/>
      <c r="E333" s="55"/>
      <c r="F333" s="55"/>
      <c r="G333" s="55"/>
      <c r="H333" s="55"/>
      <c r="I333" s="55"/>
      <c r="J333" s="55"/>
      <c r="K333" s="25"/>
      <c r="L333" s="25"/>
      <c r="M333" s="25"/>
      <c r="N333" s="25"/>
    </row>
    <row r="334" spans="1:14" ht="14.25">
      <c r="A334" s="55"/>
      <c r="B334" s="25"/>
      <c r="C334" s="25"/>
      <c r="D334" s="55"/>
      <c r="E334" s="55"/>
      <c r="F334" s="55"/>
      <c r="G334" s="55"/>
      <c r="H334" s="55"/>
      <c r="I334" s="55"/>
      <c r="J334" s="55"/>
      <c r="K334" s="25"/>
      <c r="L334" s="25"/>
      <c r="M334" s="25"/>
      <c r="N334" s="25"/>
    </row>
    <row r="335" spans="1:14" ht="14.25">
      <c r="A335" s="55"/>
      <c r="B335" s="25"/>
      <c r="C335" s="25"/>
      <c r="D335" s="55"/>
      <c r="E335" s="55"/>
      <c r="F335" s="55"/>
      <c r="G335" s="55"/>
      <c r="H335" s="55"/>
      <c r="I335" s="55"/>
      <c r="J335" s="55"/>
      <c r="K335" s="25"/>
      <c r="L335" s="25"/>
      <c r="M335" s="25"/>
      <c r="N335" s="25"/>
    </row>
    <row r="336" spans="1:14" ht="14.25">
      <c r="A336" s="55"/>
      <c r="B336" s="25"/>
      <c r="C336" s="25"/>
      <c r="D336" s="55"/>
      <c r="E336" s="55"/>
      <c r="F336" s="55"/>
      <c r="G336" s="55"/>
      <c r="H336" s="55"/>
      <c r="I336" s="55"/>
      <c r="J336" s="55"/>
      <c r="K336" s="25"/>
      <c r="L336" s="25"/>
      <c r="M336" s="25"/>
      <c r="N336" s="25"/>
    </row>
    <row r="337" spans="1:14" ht="14.25">
      <c r="A337" s="55"/>
      <c r="B337" s="25"/>
      <c r="C337" s="25"/>
      <c r="D337" s="55"/>
      <c r="E337" s="55"/>
      <c r="F337" s="55"/>
      <c r="G337" s="55"/>
      <c r="H337" s="55"/>
      <c r="I337" s="55"/>
      <c r="J337" s="55"/>
      <c r="K337" s="25"/>
      <c r="L337" s="25"/>
      <c r="M337" s="25"/>
      <c r="N337" s="25"/>
    </row>
    <row r="338" spans="1:14" ht="14.25">
      <c r="A338" s="55"/>
      <c r="B338" s="25"/>
      <c r="C338" s="25"/>
      <c r="D338" s="55"/>
      <c r="E338" s="55"/>
      <c r="F338" s="55"/>
      <c r="G338" s="55"/>
      <c r="H338" s="55"/>
      <c r="I338" s="55"/>
      <c r="J338" s="55"/>
      <c r="K338" s="25"/>
      <c r="L338" s="25"/>
      <c r="M338" s="25"/>
      <c r="N338" s="25"/>
    </row>
    <row r="339" spans="1:14" ht="14.25">
      <c r="A339" s="55"/>
      <c r="B339" s="25"/>
      <c r="C339" s="25"/>
      <c r="D339" s="55"/>
      <c r="E339" s="55"/>
      <c r="F339" s="55"/>
      <c r="G339" s="55"/>
      <c r="H339" s="55"/>
      <c r="I339" s="55"/>
      <c r="J339" s="55"/>
      <c r="K339" s="25"/>
      <c r="L339" s="25"/>
      <c r="M339" s="25"/>
      <c r="N339" s="25"/>
    </row>
    <row r="340" spans="1:14" ht="14.25">
      <c r="A340" s="55"/>
      <c r="B340" s="25"/>
      <c r="C340" s="25"/>
      <c r="D340" s="55"/>
      <c r="E340" s="55"/>
      <c r="F340" s="55"/>
      <c r="G340" s="55"/>
      <c r="H340" s="55"/>
      <c r="I340" s="55"/>
      <c r="J340" s="55"/>
      <c r="K340" s="25"/>
      <c r="L340" s="25"/>
      <c r="M340" s="25"/>
      <c r="N340" s="25"/>
    </row>
    <row r="341" spans="1:14" ht="14.25">
      <c r="A341" s="55"/>
      <c r="B341" s="25"/>
      <c r="C341" s="25"/>
      <c r="D341" s="55"/>
      <c r="E341" s="55"/>
      <c r="F341" s="55"/>
      <c r="G341" s="55"/>
      <c r="H341" s="55"/>
      <c r="I341" s="55"/>
      <c r="J341" s="55"/>
      <c r="K341" s="25"/>
      <c r="L341" s="25"/>
      <c r="M341" s="25"/>
      <c r="N341" s="25"/>
    </row>
    <row r="342" spans="1:14" ht="14.25">
      <c r="A342" s="55"/>
      <c r="B342" s="25"/>
      <c r="C342" s="25"/>
      <c r="D342" s="55"/>
      <c r="E342" s="55"/>
      <c r="F342" s="55"/>
      <c r="G342" s="55"/>
      <c r="H342" s="55"/>
      <c r="I342" s="55"/>
      <c r="J342" s="55"/>
      <c r="K342" s="25"/>
      <c r="L342" s="25"/>
      <c r="M342" s="25"/>
      <c r="N342" s="25"/>
    </row>
    <row r="343" spans="1:14" ht="14.25">
      <c r="A343" s="55"/>
      <c r="B343" s="25"/>
      <c r="C343" s="25"/>
      <c r="D343" s="55"/>
      <c r="E343" s="55"/>
      <c r="F343" s="55"/>
      <c r="G343" s="55"/>
      <c r="H343" s="55"/>
      <c r="I343" s="55"/>
      <c r="J343" s="55"/>
      <c r="K343" s="25"/>
      <c r="L343" s="25"/>
      <c r="M343" s="25"/>
      <c r="N343" s="25"/>
    </row>
    <row r="344" spans="1:14" ht="14.25">
      <c r="A344" s="55"/>
      <c r="B344" s="25"/>
      <c r="C344" s="25"/>
      <c r="D344" s="55"/>
      <c r="E344" s="55"/>
      <c r="F344" s="55"/>
      <c r="G344" s="55"/>
      <c r="H344" s="55"/>
      <c r="I344" s="55"/>
      <c r="J344" s="55"/>
      <c r="K344" s="25"/>
      <c r="L344" s="25"/>
      <c r="M344" s="25"/>
      <c r="N344" s="25"/>
    </row>
    <row r="345" spans="1:14" ht="14.25">
      <c r="A345" s="55"/>
      <c r="B345" s="25"/>
      <c r="C345" s="25"/>
      <c r="D345" s="55"/>
      <c r="E345" s="55"/>
      <c r="F345" s="55"/>
      <c r="G345" s="55"/>
      <c r="H345" s="55"/>
      <c r="I345" s="55"/>
      <c r="J345" s="55"/>
      <c r="K345" s="25"/>
      <c r="L345" s="25"/>
      <c r="M345" s="25"/>
      <c r="N345" s="25"/>
    </row>
    <row r="346" spans="1:14" ht="14.25">
      <c r="A346" s="55"/>
      <c r="B346" s="25"/>
      <c r="C346" s="25"/>
      <c r="D346" s="55"/>
      <c r="E346" s="55"/>
      <c r="F346" s="55"/>
      <c r="G346" s="55"/>
      <c r="H346" s="55"/>
      <c r="I346" s="55"/>
      <c r="J346" s="55"/>
      <c r="K346" s="25"/>
      <c r="L346" s="25"/>
      <c r="M346" s="25"/>
      <c r="N346" s="25"/>
    </row>
    <row r="347" spans="1:14" ht="14.25">
      <c r="A347" s="55"/>
      <c r="B347" s="25"/>
      <c r="C347" s="25"/>
      <c r="D347" s="55"/>
      <c r="E347" s="55"/>
      <c r="F347" s="55"/>
      <c r="G347" s="55"/>
      <c r="H347" s="55"/>
      <c r="I347" s="55"/>
      <c r="J347" s="55"/>
      <c r="K347" s="25"/>
      <c r="L347" s="25"/>
      <c r="M347" s="25"/>
      <c r="N347" s="25"/>
    </row>
    <row r="348" spans="1:14" ht="14.25">
      <c r="A348" s="55"/>
      <c r="B348" s="25"/>
      <c r="C348" s="25"/>
      <c r="D348" s="55"/>
      <c r="E348" s="55"/>
      <c r="F348" s="55"/>
      <c r="G348" s="55"/>
      <c r="H348" s="55"/>
      <c r="I348" s="55"/>
      <c r="J348" s="55"/>
      <c r="K348" s="25"/>
      <c r="L348" s="25"/>
      <c r="M348" s="25"/>
      <c r="N348" s="25"/>
    </row>
    <row r="349" spans="1:14" ht="14.25">
      <c r="A349" s="55"/>
      <c r="B349" s="25"/>
      <c r="C349" s="25"/>
      <c r="D349" s="55"/>
      <c r="E349" s="55"/>
      <c r="F349" s="55"/>
      <c r="G349" s="55"/>
      <c r="H349" s="55"/>
      <c r="I349" s="55"/>
      <c r="J349" s="55"/>
      <c r="K349" s="25"/>
      <c r="L349" s="25"/>
      <c r="M349" s="25"/>
      <c r="N349" s="25"/>
    </row>
    <row r="350" spans="1:14" ht="14.25">
      <c r="A350" s="55"/>
      <c r="B350" s="25"/>
      <c r="C350" s="25"/>
      <c r="D350" s="55"/>
      <c r="E350" s="55"/>
      <c r="F350" s="55"/>
      <c r="G350" s="55"/>
      <c r="H350" s="55"/>
      <c r="I350" s="55"/>
      <c r="J350" s="55"/>
      <c r="K350" s="25"/>
      <c r="L350" s="25"/>
      <c r="M350" s="25"/>
      <c r="N350" s="25"/>
    </row>
    <row r="351" spans="1:14" ht="14.25">
      <c r="A351" s="55"/>
      <c r="B351" s="25"/>
      <c r="C351" s="25"/>
      <c r="D351" s="55"/>
      <c r="E351" s="55"/>
      <c r="F351" s="55"/>
      <c r="G351" s="55"/>
      <c r="H351" s="55"/>
      <c r="I351" s="55"/>
      <c r="J351" s="55"/>
      <c r="K351" s="25"/>
      <c r="L351" s="25"/>
      <c r="M351" s="25"/>
      <c r="N351" s="25"/>
    </row>
    <row r="352" spans="1:14" ht="14.25">
      <c r="A352" s="55"/>
      <c r="B352" s="25"/>
      <c r="C352" s="25"/>
      <c r="D352" s="55"/>
      <c r="E352" s="55"/>
      <c r="F352" s="55"/>
      <c r="G352" s="55"/>
      <c r="H352" s="55"/>
      <c r="I352" s="55"/>
      <c r="J352" s="55"/>
      <c r="K352" s="25"/>
      <c r="L352" s="25"/>
      <c r="M352" s="25"/>
      <c r="N352" s="25"/>
    </row>
    <row r="353" spans="1:14" ht="14.25">
      <c r="A353" s="55"/>
      <c r="B353" s="25"/>
      <c r="C353" s="25"/>
      <c r="D353" s="55"/>
      <c r="E353" s="55"/>
      <c r="F353" s="55"/>
      <c r="G353" s="55"/>
      <c r="H353" s="55"/>
      <c r="I353" s="55"/>
      <c r="J353" s="55"/>
      <c r="K353" s="25"/>
      <c r="L353" s="25"/>
      <c r="M353" s="25"/>
      <c r="N353" s="25"/>
    </row>
    <row r="354" spans="1:14" ht="14.25">
      <c r="A354" s="55"/>
      <c r="B354" s="25"/>
      <c r="C354" s="25"/>
      <c r="D354" s="55"/>
      <c r="E354" s="55"/>
      <c r="F354" s="55"/>
      <c r="G354" s="55"/>
      <c r="H354" s="55"/>
      <c r="I354" s="55"/>
      <c r="J354" s="55"/>
      <c r="K354" s="25"/>
      <c r="L354" s="25"/>
      <c r="M354" s="25"/>
      <c r="N354" s="25"/>
    </row>
    <row r="355" spans="1:14" ht="14.25">
      <c r="A355" s="55"/>
      <c r="B355" s="25"/>
      <c r="C355" s="25"/>
      <c r="D355" s="55"/>
      <c r="E355" s="55"/>
      <c r="F355" s="55"/>
      <c r="G355" s="55"/>
      <c r="H355" s="55"/>
      <c r="I355" s="55"/>
      <c r="J355" s="55"/>
      <c r="K355" s="25"/>
      <c r="L355" s="25"/>
      <c r="M355" s="25"/>
      <c r="N355" s="25"/>
    </row>
    <row r="356" spans="1:14" ht="14.25">
      <c r="A356" s="55"/>
      <c r="B356" s="25"/>
      <c r="C356" s="25"/>
      <c r="D356" s="55"/>
      <c r="E356" s="55"/>
      <c r="F356" s="55"/>
      <c r="G356" s="55"/>
      <c r="H356" s="55"/>
      <c r="I356" s="55"/>
      <c r="J356" s="55"/>
      <c r="K356" s="25"/>
      <c r="L356" s="25"/>
      <c r="M356" s="25"/>
      <c r="N356" s="25"/>
    </row>
    <row r="357" spans="1:14" ht="14.25">
      <c r="A357" s="55"/>
      <c r="B357" s="25"/>
      <c r="C357" s="25"/>
      <c r="D357" s="55"/>
      <c r="E357" s="55"/>
      <c r="F357" s="55"/>
      <c r="G357" s="55"/>
      <c r="H357" s="55"/>
      <c r="I357" s="55"/>
      <c r="J357" s="55"/>
      <c r="K357" s="25"/>
      <c r="L357" s="25"/>
      <c r="M357" s="25"/>
      <c r="N357" s="25"/>
    </row>
    <row r="358" spans="1:14" ht="14.25">
      <c r="A358" s="55"/>
      <c r="B358" s="25"/>
      <c r="C358" s="25"/>
      <c r="D358" s="55"/>
      <c r="E358" s="55"/>
      <c r="F358" s="55"/>
      <c r="G358" s="55"/>
      <c r="H358" s="55"/>
      <c r="I358" s="55"/>
      <c r="J358" s="55"/>
      <c r="K358" s="25"/>
      <c r="L358" s="25"/>
      <c r="M358" s="25"/>
      <c r="N358" s="25"/>
    </row>
    <row r="359" spans="1:14" ht="14.25">
      <c r="A359" s="55"/>
      <c r="B359" s="25"/>
      <c r="C359" s="25"/>
      <c r="D359" s="55"/>
      <c r="E359" s="55"/>
      <c r="F359" s="55"/>
      <c r="G359" s="55"/>
      <c r="H359" s="55"/>
      <c r="I359" s="55"/>
      <c r="J359" s="55"/>
      <c r="K359" s="25"/>
      <c r="L359" s="25"/>
      <c r="M359" s="25"/>
      <c r="N359" s="25"/>
    </row>
    <row r="360" spans="1:14" ht="14.25">
      <c r="A360" s="55"/>
      <c r="B360" s="25"/>
      <c r="C360" s="25"/>
      <c r="D360" s="55"/>
      <c r="E360" s="55"/>
      <c r="F360" s="55"/>
      <c r="G360" s="55"/>
      <c r="H360" s="55"/>
      <c r="I360" s="55"/>
      <c r="J360" s="55"/>
      <c r="K360" s="25"/>
      <c r="L360" s="25"/>
      <c r="M360" s="25"/>
      <c r="N360" s="25"/>
    </row>
    <row r="361" spans="1:14" ht="14.25">
      <c r="A361" s="55"/>
      <c r="B361" s="25"/>
      <c r="C361" s="25"/>
      <c r="D361" s="55"/>
      <c r="E361" s="55"/>
      <c r="F361" s="55"/>
      <c r="G361" s="55"/>
      <c r="H361" s="55"/>
      <c r="I361" s="55"/>
      <c r="J361" s="55"/>
      <c r="K361" s="25"/>
      <c r="L361" s="25"/>
      <c r="M361" s="25"/>
      <c r="N361" s="25"/>
    </row>
    <row r="362" spans="1:14" ht="14.25">
      <c r="A362" s="55"/>
      <c r="B362" s="25"/>
      <c r="C362" s="25"/>
      <c r="D362" s="55"/>
      <c r="E362" s="55"/>
      <c r="F362" s="55"/>
      <c r="G362" s="55"/>
      <c r="H362" s="55"/>
      <c r="I362" s="55"/>
      <c r="J362" s="55"/>
      <c r="K362" s="25"/>
      <c r="L362" s="25"/>
      <c r="M362" s="25"/>
      <c r="N362" s="25"/>
    </row>
    <row r="363" spans="1:14" ht="14.25">
      <c r="A363" s="55"/>
      <c r="B363" s="25"/>
      <c r="C363" s="25"/>
      <c r="D363" s="55"/>
      <c r="E363" s="55"/>
      <c r="F363" s="55"/>
      <c r="G363" s="55"/>
      <c r="H363" s="55"/>
      <c r="I363" s="55"/>
      <c r="J363" s="55"/>
      <c r="K363" s="25"/>
      <c r="L363" s="25"/>
      <c r="M363" s="25"/>
      <c r="N363" s="25"/>
    </row>
    <row r="364" spans="1:14" ht="14.25">
      <c r="A364" s="55"/>
      <c r="B364" s="25"/>
      <c r="C364" s="25"/>
      <c r="D364" s="55"/>
      <c r="E364" s="55"/>
      <c r="F364" s="55"/>
      <c r="G364" s="55"/>
      <c r="H364" s="55"/>
      <c r="I364" s="55"/>
      <c r="J364" s="55"/>
      <c r="K364" s="25"/>
      <c r="L364" s="25"/>
      <c r="M364" s="25"/>
      <c r="N364" s="25"/>
    </row>
    <row r="365" spans="1:14" ht="14.25">
      <c r="A365" s="55"/>
      <c r="B365" s="25"/>
      <c r="C365" s="25"/>
      <c r="D365" s="55"/>
      <c r="E365" s="55"/>
      <c r="F365" s="55"/>
      <c r="G365" s="55"/>
      <c r="H365" s="55"/>
      <c r="I365" s="55"/>
      <c r="J365" s="55"/>
      <c r="K365" s="25"/>
      <c r="L365" s="25"/>
      <c r="M365" s="25"/>
      <c r="N365" s="25"/>
    </row>
    <row r="366" spans="1:14" ht="14.25">
      <c r="A366" s="55"/>
      <c r="B366" s="25"/>
      <c r="C366" s="25"/>
      <c r="D366" s="55"/>
      <c r="E366" s="55"/>
      <c r="F366" s="55"/>
      <c r="G366" s="55"/>
      <c r="H366" s="55"/>
      <c r="I366" s="55"/>
      <c r="J366" s="55"/>
      <c r="K366" s="25"/>
      <c r="L366" s="25"/>
      <c r="M366" s="25"/>
      <c r="N366" s="25"/>
    </row>
    <row r="367" spans="1:14" ht="14.25">
      <c r="A367" s="55"/>
      <c r="B367" s="25"/>
      <c r="C367" s="25"/>
      <c r="D367" s="55"/>
      <c r="E367" s="55"/>
      <c r="F367" s="55"/>
      <c r="G367" s="55"/>
      <c r="H367" s="55"/>
      <c r="I367" s="55"/>
      <c r="J367" s="55"/>
      <c r="K367" s="25"/>
      <c r="L367" s="25"/>
      <c r="M367" s="25"/>
      <c r="N367" s="25"/>
    </row>
    <row r="368" spans="1:14" ht="14.25">
      <c r="A368" s="55"/>
      <c r="B368" s="25"/>
      <c r="C368" s="25"/>
      <c r="D368" s="55"/>
      <c r="E368" s="55"/>
      <c r="F368" s="55"/>
      <c r="G368" s="55"/>
      <c r="H368" s="55"/>
      <c r="I368" s="55"/>
      <c r="J368" s="55"/>
      <c r="K368" s="25"/>
      <c r="L368" s="25"/>
      <c r="M368" s="25"/>
      <c r="N368" s="25"/>
    </row>
    <row r="369" spans="1:14" ht="14.25">
      <c r="A369" s="55"/>
      <c r="B369" s="25"/>
      <c r="C369" s="25"/>
      <c r="D369" s="55"/>
      <c r="E369" s="55"/>
      <c r="F369" s="55"/>
      <c r="G369" s="55"/>
      <c r="H369" s="55"/>
      <c r="I369" s="55"/>
      <c r="J369" s="55"/>
      <c r="K369" s="25"/>
      <c r="L369" s="25"/>
      <c r="M369" s="25"/>
      <c r="N369" s="25"/>
    </row>
    <row r="370" spans="1:14" ht="14.25">
      <c r="A370" s="55"/>
      <c r="B370" s="25"/>
      <c r="C370" s="25"/>
      <c r="D370" s="55"/>
      <c r="E370" s="55"/>
      <c r="F370" s="55"/>
      <c r="G370" s="55"/>
      <c r="H370" s="55"/>
      <c r="I370" s="55"/>
      <c r="J370" s="55"/>
      <c r="K370" s="25"/>
      <c r="L370" s="25"/>
      <c r="M370" s="25"/>
      <c r="N370" s="25"/>
    </row>
    <row r="371" spans="1:14" ht="14.25">
      <c r="A371" s="55"/>
      <c r="B371" s="25"/>
      <c r="C371" s="25"/>
      <c r="D371" s="55"/>
      <c r="E371" s="55"/>
      <c r="F371" s="55"/>
      <c r="G371" s="55"/>
      <c r="H371" s="55"/>
      <c r="I371" s="55"/>
      <c r="J371" s="55"/>
      <c r="K371" s="25"/>
      <c r="L371" s="25"/>
      <c r="M371" s="25"/>
      <c r="N371" s="25"/>
    </row>
    <row r="372" spans="1:14" ht="14.25">
      <c r="A372" s="55"/>
      <c r="B372" s="25"/>
      <c r="C372" s="25"/>
      <c r="D372" s="55"/>
      <c r="E372" s="55"/>
      <c r="F372" s="55"/>
      <c r="G372" s="55"/>
      <c r="H372" s="55"/>
      <c r="I372" s="55"/>
      <c r="J372" s="55"/>
      <c r="K372" s="25"/>
      <c r="L372" s="25"/>
      <c r="M372" s="25"/>
      <c r="N372" s="25"/>
    </row>
    <row r="373" spans="1:14" ht="14.25">
      <c r="A373" s="55"/>
      <c r="B373" s="25"/>
      <c r="C373" s="25"/>
      <c r="D373" s="55"/>
      <c r="E373" s="55"/>
      <c r="F373" s="55"/>
      <c r="G373" s="55"/>
      <c r="H373" s="55"/>
      <c r="I373" s="55"/>
      <c r="J373" s="55"/>
      <c r="K373" s="25"/>
      <c r="L373" s="25"/>
      <c r="M373" s="25"/>
      <c r="N373" s="25"/>
    </row>
    <row r="374" spans="1:14" ht="14.25">
      <c r="A374" s="55"/>
      <c r="B374" s="25"/>
      <c r="C374" s="25"/>
      <c r="D374" s="55"/>
      <c r="E374" s="55"/>
      <c r="F374" s="55"/>
      <c r="G374" s="55"/>
      <c r="H374" s="55"/>
      <c r="I374" s="55"/>
      <c r="J374" s="55"/>
      <c r="K374" s="25"/>
      <c r="L374" s="25"/>
      <c r="M374" s="25"/>
      <c r="N374" s="25"/>
    </row>
    <row r="375" spans="1:14" ht="14.25">
      <c r="A375" s="55"/>
      <c r="B375" s="25"/>
      <c r="C375" s="25"/>
      <c r="D375" s="55"/>
      <c r="E375" s="55"/>
      <c r="F375" s="55"/>
      <c r="G375" s="55"/>
      <c r="H375" s="55"/>
      <c r="I375" s="55"/>
      <c r="J375" s="55"/>
      <c r="K375" s="25"/>
      <c r="L375" s="25"/>
      <c r="M375" s="25"/>
      <c r="N375" s="25"/>
    </row>
    <row r="376" spans="1:14" ht="14.25">
      <c r="A376" s="55"/>
      <c r="B376" s="25"/>
      <c r="C376" s="25"/>
      <c r="D376" s="55"/>
      <c r="E376" s="55"/>
      <c r="F376" s="55"/>
      <c r="G376" s="55"/>
      <c r="H376" s="55"/>
      <c r="I376" s="55"/>
      <c r="J376" s="55"/>
      <c r="K376" s="25"/>
      <c r="L376" s="25"/>
      <c r="M376" s="25"/>
      <c r="N376" s="25"/>
    </row>
    <row r="377" spans="1:14" ht="14.25">
      <c r="A377" s="55"/>
      <c r="B377" s="25"/>
      <c r="C377" s="25"/>
      <c r="D377" s="55"/>
      <c r="E377" s="55"/>
      <c r="F377" s="55"/>
      <c r="G377" s="55"/>
      <c r="H377" s="55"/>
      <c r="I377" s="55"/>
      <c r="J377" s="55"/>
      <c r="K377" s="25"/>
      <c r="L377" s="25"/>
      <c r="M377" s="25"/>
      <c r="N377" s="25"/>
    </row>
    <row r="378" spans="1:14" ht="14.25">
      <c r="A378" s="55"/>
      <c r="B378" s="25"/>
      <c r="C378" s="25"/>
      <c r="D378" s="55"/>
      <c r="E378" s="55"/>
      <c r="F378" s="55"/>
      <c r="G378" s="55"/>
      <c r="H378" s="55"/>
      <c r="I378" s="55"/>
      <c r="J378" s="55"/>
      <c r="K378" s="25"/>
      <c r="L378" s="25"/>
      <c r="M378" s="25"/>
      <c r="N378" s="25"/>
    </row>
    <row r="379" spans="1:14" ht="14.25">
      <c r="A379" s="55"/>
      <c r="B379" s="25"/>
      <c r="C379" s="25"/>
      <c r="D379" s="55"/>
      <c r="E379" s="55"/>
      <c r="F379" s="55"/>
      <c r="G379" s="55"/>
      <c r="H379" s="55"/>
      <c r="I379" s="55"/>
      <c r="J379" s="55"/>
      <c r="K379" s="25"/>
      <c r="L379" s="25"/>
      <c r="M379" s="25"/>
      <c r="N379" s="25"/>
    </row>
    <row r="380" spans="1:14" ht="14.25">
      <c r="A380" s="55"/>
      <c r="B380" s="25"/>
      <c r="C380" s="25"/>
      <c r="D380" s="55"/>
      <c r="E380" s="55"/>
      <c r="F380" s="55"/>
      <c r="G380" s="55"/>
      <c r="H380" s="55"/>
      <c r="I380" s="55"/>
      <c r="J380" s="55"/>
      <c r="K380" s="25"/>
      <c r="L380" s="25"/>
      <c r="M380" s="25"/>
      <c r="N380" s="25"/>
    </row>
    <row r="381" spans="1:14" ht="14.25">
      <c r="A381" s="55"/>
      <c r="B381" s="25"/>
      <c r="C381" s="25"/>
      <c r="D381" s="55"/>
      <c r="E381" s="55"/>
      <c r="F381" s="55"/>
      <c r="G381" s="55"/>
      <c r="H381" s="55"/>
      <c r="I381" s="55"/>
      <c r="J381" s="55"/>
      <c r="K381" s="25"/>
      <c r="L381" s="25"/>
      <c r="M381" s="25"/>
      <c r="N381" s="25"/>
    </row>
    <row r="382" spans="1:14" ht="14.25">
      <c r="A382" s="55"/>
      <c r="B382" s="25"/>
      <c r="C382" s="25"/>
      <c r="D382" s="55"/>
      <c r="E382" s="55"/>
      <c r="F382" s="55"/>
      <c r="G382" s="55"/>
      <c r="H382" s="55"/>
      <c r="I382" s="55"/>
      <c r="J382" s="55"/>
      <c r="K382" s="25"/>
      <c r="L382" s="25"/>
      <c r="M382" s="25"/>
      <c r="N382" s="25"/>
    </row>
    <row r="383" spans="1:14" ht="14.25">
      <c r="A383" s="55"/>
      <c r="B383" s="25"/>
      <c r="C383" s="25"/>
      <c r="D383" s="55"/>
      <c r="E383" s="55"/>
      <c r="F383" s="55"/>
      <c r="G383" s="55"/>
      <c r="H383" s="55"/>
      <c r="I383" s="55"/>
      <c r="J383" s="55"/>
      <c r="K383" s="25"/>
      <c r="L383" s="25"/>
      <c r="M383" s="25"/>
      <c r="N383" s="25"/>
    </row>
    <row r="384" spans="1:14" ht="14.25">
      <c r="A384" s="55"/>
      <c r="B384" s="25"/>
      <c r="C384" s="25"/>
      <c r="D384" s="55"/>
      <c r="E384" s="55"/>
      <c r="F384" s="55"/>
      <c r="G384" s="55"/>
      <c r="H384" s="55"/>
      <c r="I384" s="55"/>
      <c r="J384" s="55"/>
      <c r="K384" s="25"/>
      <c r="L384" s="25"/>
      <c r="M384" s="25"/>
      <c r="N384" s="25"/>
    </row>
    <row r="385" spans="1:14" ht="14.25">
      <c r="A385" s="55"/>
      <c r="B385" s="25"/>
      <c r="C385" s="25"/>
      <c r="D385" s="55"/>
      <c r="E385" s="55"/>
      <c r="F385" s="55"/>
      <c r="G385" s="55"/>
      <c r="H385" s="55"/>
      <c r="I385" s="55"/>
      <c r="J385" s="55"/>
      <c r="K385" s="25"/>
      <c r="L385" s="25"/>
      <c r="M385" s="25"/>
      <c r="N385" s="25"/>
    </row>
    <row r="386" spans="1:14" ht="14.25">
      <c r="A386" s="55"/>
      <c r="B386" s="25"/>
      <c r="C386" s="25"/>
      <c r="D386" s="55"/>
      <c r="E386" s="55"/>
      <c r="F386" s="55"/>
      <c r="G386" s="55"/>
      <c r="H386" s="55"/>
      <c r="I386" s="55"/>
      <c r="J386" s="55"/>
      <c r="K386" s="25"/>
      <c r="L386" s="25"/>
      <c r="M386" s="25"/>
      <c r="N386" s="25"/>
    </row>
  </sheetData>
  <mergeCells count="96">
    <mergeCell ref="N196:N197"/>
    <mergeCell ref="A204:J204"/>
    <mergeCell ref="A205:J205"/>
    <mergeCell ref="A206:A207"/>
    <mergeCell ref="B206:B207"/>
    <mergeCell ref="C206:C207"/>
    <mergeCell ref="D206:I206"/>
    <mergeCell ref="J206:M206"/>
    <mergeCell ref="N206:N207"/>
    <mergeCell ref="A194:J194"/>
    <mergeCell ref="A195:J195"/>
    <mergeCell ref="A196:A197"/>
    <mergeCell ref="B196:B197"/>
    <mergeCell ref="C196:C197"/>
    <mergeCell ref="D196:I196"/>
    <mergeCell ref="J196:M196"/>
    <mergeCell ref="N142:N143"/>
    <mergeCell ref="A182:J182"/>
    <mergeCell ref="A183:J183"/>
    <mergeCell ref="A184:A185"/>
    <mergeCell ref="B184:B185"/>
    <mergeCell ref="C184:C185"/>
    <mergeCell ref="D184:I184"/>
    <mergeCell ref="J184:M184"/>
    <mergeCell ref="N184:N185"/>
    <mergeCell ref="A140:J140"/>
    <mergeCell ref="A141:J141"/>
    <mergeCell ref="A142:A143"/>
    <mergeCell ref="B142:B143"/>
    <mergeCell ref="C142:C143"/>
    <mergeCell ref="D142:I142"/>
    <mergeCell ref="J142:M142"/>
    <mergeCell ref="N87:N88"/>
    <mergeCell ref="A99:J99"/>
    <mergeCell ref="A100:J100"/>
    <mergeCell ref="A101:A102"/>
    <mergeCell ref="B101:B102"/>
    <mergeCell ref="C101:C102"/>
    <mergeCell ref="D101:I101"/>
    <mergeCell ref="J101:M101"/>
    <mergeCell ref="N101:N102"/>
    <mergeCell ref="A85:J85"/>
    <mergeCell ref="A86:J86"/>
    <mergeCell ref="A87:A88"/>
    <mergeCell ref="B87:B88"/>
    <mergeCell ref="C87:C88"/>
    <mergeCell ref="D87:I87"/>
    <mergeCell ref="J87:M87"/>
    <mergeCell ref="N59:N60"/>
    <mergeCell ref="A67:J67"/>
    <mergeCell ref="A68:J68"/>
    <mergeCell ref="A69:A70"/>
    <mergeCell ref="B69:B70"/>
    <mergeCell ref="C69:C70"/>
    <mergeCell ref="D69:I69"/>
    <mergeCell ref="J69:M69"/>
    <mergeCell ref="N69:N70"/>
    <mergeCell ref="A57:J57"/>
    <mergeCell ref="A58:J58"/>
    <mergeCell ref="A59:A60"/>
    <mergeCell ref="B59:B60"/>
    <mergeCell ref="C59:C60"/>
    <mergeCell ref="D59:I59"/>
    <mergeCell ref="J59:M59"/>
    <mergeCell ref="N35:N36"/>
    <mergeCell ref="A47:J47"/>
    <mergeCell ref="A48:J48"/>
    <mergeCell ref="A49:A50"/>
    <mergeCell ref="B49:B50"/>
    <mergeCell ref="C49:C50"/>
    <mergeCell ref="D49:I49"/>
    <mergeCell ref="J49:M49"/>
    <mergeCell ref="N49:N50"/>
    <mergeCell ref="A33:J33"/>
    <mergeCell ref="A34:J34"/>
    <mergeCell ref="A35:A36"/>
    <mergeCell ref="B35:B36"/>
    <mergeCell ref="C35:C36"/>
    <mergeCell ref="D35:I35"/>
    <mergeCell ref="J35:M35"/>
    <mergeCell ref="N3:N4"/>
    <mergeCell ref="A11:J11"/>
    <mergeCell ref="A12:J12"/>
    <mergeCell ref="A13:A14"/>
    <mergeCell ref="B13:B14"/>
    <mergeCell ref="C13:C14"/>
    <mergeCell ref="D13:I13"/>
    <mergeCell ref="J13:M13"/>
    <mergeCell ref="N13:N14"/>
    <mergeCell ref="A1:J1"/>
    <mergeCell ref="A2:J2"/>
    <mergeCell ref="A3:A4"/>
    <mergeCell ref="B3:B4"/>
    <mergeCell ref="C3:C4"/>
    <mergeCell ref="D3:I3"/>
    <mergeCell ref="J3:M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25">
      <selection activeCell="A37" sqref="A37"/>
    </sheetView>
  </sheetViews>
  <sheetFormatPr defaultColWidth="9.00390625" defaultRowHeight="14.25"/>
  <cols>
    <col min="1" max="1" width="3.375" style="131" customWidth="1"/>
    <col min="2" max="2" width="9.875" style="131" customWidth="1"/>
    <col min="3" max="3" width="7.875" style="122" customWidth="1"/>
    <col min="4" max="4" width="12.125" style="131" bestFit="1" customWidth="1"/>
    <col min="5" max="5" width="11.125" style="131" bestFit="1" customWidth="1"/>
    <col min="6" max="7" width="9.375" style="131" customWidth="1"/>
    <col min="8" max="9" width="9.125" style="131" bestFit="1" customWidth="1"/>
    <col min="10" max="10" width="11.125" style="131" bestFit="1" customWidth="1"/>
    <col min="11" max="12" width="9.375" style="131" customWidth="1"/>
    <col min="13" max="13" width="10.00390625" style="131" bestFit="1" customWidth="1"/>
    <col min="14" max="14" width="12.00390625" style="131" customWidth="1"/>
    <col min="15" max="16384" width="9.00390625" style="122" customWidth="1"/>
  </cols>
  <sheetData>
    <row r="1" spans="1:14" s="115" customFormat="1" ht="19.5" hidden="1" thickBot="1">
      <c r="A1" s="114" t="s">
        <v>361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15" customFormat="1" ht="19.5" hidden="1" thickBot="1">
      <c r="A2" s="114" t="s">
        <v>172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15" customFormat="1" ht="19.5" hidden="1" thickBot="1">
      <c r="A3" s="114" t="s">
        <v>362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141" customFormat="1" ht="15.75" customHeight="1">
      <c r="A4" s="136"/>
      <c r="B4" s="137" t="s">
        <v>173</v>
      </c>
      <c r="C4" s="136" t="s">
        <v>174</v>
      </c>
      <c r="D4" s="138" t="s">
        <v>175</v>
      </c>
      <c r="E4" s="139"/>
      <c r="F4" s="139"/>
      <c r="G4" s="139"/>
      <c r="H4" s="139"/>
      <c r="I4" s="140"/>
      <c r="J4" s="138" t="s">
        <v>176</v>
      </c>
      <c r="K4" s="139"/>
      <c r="L4" s="139"/>
      <c r="M4" s="140"/>
      <c r="N4" s="136" t="s">
        <v>177</v>
      </c>
    </row>
    <row r="5" spans="1:14" s="141" customFormat="1" ht="15" thickBot="1">
      <c r="A5" s="142"/>
      <c r="B5" s="143"/>
      <c r="C5" s="142"/>
      <c r="D5" s="144" t="s">
        <v>178</v>
      </c>
      <c r="E5" s="145" t="s">
        <v>179</v>
      </c>
      <c r="F5" s="88" t="s">
        <v>180</v>
      </c>
      <c r="G5" s="88" t="s">
        <v>181</v>
      </c>
      <c r="H5" s="145" t="s">
        <v>182</v>
      </c>
      <c r="I5" s="146" t="s">
        <v>183</v>
      </c>
      <c r="J5" s="144" t="s">
        <v>184</v>
      </c>
      <c r="K5" s="88" t="s">
        <v>185</v>
      </c>
      <c r="L5" s="88" t="s">
        <v>186</v>
      </c>
      <c r="M5" s="146" t="s">
        <v>187</v>
      </c>
      <c r="N5" s="142"/>
    </row>
    <row r="6" spans="1:14" ht="15" thickBot="1">
      <c r="A6" s="147">
        <v>1</v>
      </c>
      <c r="B6" s="148">
        <v>2005</v>
      </c>
      <c r="C6" s="149" t="s">
        <v>363</v>
      </c>
      <c r="D6" s="150">
        <f>'[1]邮电卡'!D15</f>
        <v>0</v>
      </c>
      <c r="E6" s="151">
        <f>'[1]邮电卡'!E15</f>
        <v>2205.7</v>
      </c>
      <c r="F6" s="151"/>
      <c r="G6" s="151"/>
      <c r="H6" s="151">
        <f>'[1]邮电卡'!F15</f>
        <v>0</v>
      </c>
      <c r="I6" s="152">
        <f>'[1]邮电卡'!G15</f>
        <v>0</v>
      </c>
      <c r="J6" s="150">
        <f>'[1]邮电卡'!H15</f>
        <v>0</v>
      </c>
      <c r="K6" s="151"/>
      <c r="L6" s="151"/>
      <c r="M6" s="153">
        <f>'[1]邮电卡'!I15</f>
        <v>628</v>
      </c>
      <c r="N6" s="154">
        <f>SUM(D6:I6)-J6-M6</f>
        <v>1577.6999999999998</v>
      </c>
    </row>
    <row r="7" spans="1:14" ht="15" thickBot="1">
      <c r="A7" s="155">
        <f>A6+1</f>
        <v>2</v>
      </c>
      <c r="B7" s="156">
        <v>2006</v>
      </c>
      <c r="C7" s="157" t="s">
        <v>365</v>
      </c>
      <c r="D7" s="158">
        <f>'[1]邮电卡'!D103</f>
        <v>75821</v>
      </c>
      <c r="E7" s="159">
        <f>'[1]邮电卡'!E103</f>
        <v>17450.5</v>
      </c>
      <c r="F7" s="159"/>
      <c r="G7" s="159"/>
      <c r="H7" s="159">
        <f>'[1]邮电卡'!F103</f>
        <v>108.59</v>
      </c>
      <c r="I7" s="160">
        <f>'[1]邮电卡'!G103</f>
        <v>36.760000000000005</v>
      </c>
      <c r="J7" s="158">
        <f>'[1]邮电卡'!H103</f>
        <v>45218</v>
      </c>
      <c r="K7" s="159"/>
      <c r="L7" s="159"/>
      <c r="M7" s="161">
        <f>'[1]邮电卡'!I103</f>
        <v>5175.7</v>
      </c>
      <c r="N7" s="162">
        <f>N6+D7+E7+H7+I7-J7-M7</f>
        <v>44600.84999999999</v>
      </c>
    </row>
    <row r="8" spans="1:14" ht="14.25">
      <c r="A8" s="163">
        <v>3</v>
      </c>
      <c r="B8" s="164" t="s">
        <v>366</v>
      </c>
      <c r="C8" s="165" t="s">
        <v>365</v>
      </c>
      <c r="D8" s="166">
        <v>158515</v>
      </c>
      <c r="E8" s="167">
        <v>23407.8</v>
      </c>
      <c r="F8" s="167">
        <v>0</v>
      </c>
      <c r="G8" s="167">
        <v>0</v>
      </c>
      <c r="H8" s="167">
        <v>367.06</v>
      </c>
      <c r="I8" s="168">
        <v>440.22</v>
      </c>
      <c r="J8" s="169">
        <v>144190</v>
      </c>
      <c r="K8" s="167">
        <v>0</v>
      </c>
      <c r="L8" s="167">
        <v>0</v>
      </c>
      <c r="M8" s="168">
        <v>7562.89</v>
      </c>
      <c r="N8" s="170">
        <f>N7+D10+E10+F10+G10+H10+I10-J10-K10-L10-M10</f>
        <v>102447.21999999993</v>
      </c>
    </row>
    <row r="9" spans="1:14" ht="15" thickBot="1">
      <c r="A9" s="171"/>
      <c r="B9" s="172" t="s">
        <v>367</v>
      </c>
      <c r="C9" s="173" t="s">
        <v>369</v>
      </c>
      <c r="D9" s="174">
        <v>26518</v>
      </c>
      <c r="E9" s="175">
        <v>9289</v>
      </c>
      <c r="F9" s="175">
        <v>0</v>
      </c>
      <c r="G9" s="175">
        <v>0</v>
      </c>
      <c r="H9" s="175">
        <v>82.35</v>
      </c>
      <c r="I9" s="176">
        <v>20.83</v>
      </c>
      <c r="J9" s="177">
        <v>3300</v>
      </c>
      <c r="K9" s="175">
        <v>0</v>
      </c>
      <c r="L9" s="175">
        <v>0</v>
      </c>
      <c r="M9" s="176">
        <v>5741</v>
      </c>
      <c r="N9" s="178"/>
    </row>
    <row r="10" spans="1:14" s="115" customFormat="1" ht="30" customHeight="1" thickBot="1">
      <c r="A10" s="179"/>
      <c r="B10" s="180" t="s">
        <v>370</v>
      </c>
      <c r="C10" s="181"/>
      <c r="D10" s="182">
        <f aca="true" t="shared" si="0" ref="D10:M10">D9+D8</f>
        <v>185033</v>
      </c>
      <c r="E10" s="183">
        <f t="shared" si="0"/>
        <v>32696.8</v>
      </c>
      <c r="F10" s="183">
        <f t="shared" si="0"/>
        <v>0</v>
      </c>
      <c r="G10" s="183">
        <f t="shared" si="0"/>
        <v>0</v>
      </c>
      <c r="H10" s="183">
        <f t="shared" si="0"/>
        <v>449.40999999999997</v>
      </c>
      <c r="I10" s="184">
        <f t="shared" si="0"/>
        <v>461.05</v>
      </c>
      <c r="J10" s="185">
        <f t="shared" si="0"/>
        <v>147490</v>
      </c>
      <c r="K10" s="183">
        <f t="shared" si="0"/>
        <v>0</v>
      </c>
      <c r="L10" s="183">
        <f t="shared" si="0"/>
        <v>0</v>
      </c>
      <c r="M10" s="184">
        <f t="shared" si="0"/>
        <v>13303.89</v>
      </c>
      <c r="N10" s="186"/>
    </row>
    <row r="11" spans="1:15" ht="14.25">
      <c r="A11" s="163">
        <v>4</v>
      </c>
      <c r="B11" s="164" t="s">
        <v>371</v>
      </c>
      <c r="C11" s="187" t="s">
        <v>364</v>
      </c>
      <c r="D11" s="169">
        <v>85685</v>
      </c>
      <c r="E11" s="167">
        <v>1978</v>
      </c>
      <c r="F11" s="167">
        <v>0</v>
      </c>
      <c r="G11" s="167">
        <v>0</v>
      </c>
      <c r="H11" s="167">
        <v>218.12</v>
      </c>
      <c r="I11" s="168">
        <v>310.24</v>
      </c>
      <c r="J11" s="169">
        <v>135130</v>
      </c>
      <c r="K11" s="167">
        <v>0</v>
      </c>
      <c r="L11" s="167">
        <v>0</v>
      </c>
      <c r="M11" s="168">
        <v>142.07</v>
      </c>
      <c r="N11" s="170">
        <f>N8+D13+E13+F13+G13+H13+I13-J13-K13-L13-M13</f>
        <v>90746.33999999991</v>
      </c>
      <c r="O11" s="188"/>
    </row>
    <row r="12" spans="1:15" ht="15" thickBot="1">
      <c r="A12" s="171"/>
      <c r="B12" s="172" t="s">
        <v>371</v>
      </c>
      <c r="C12" s="187" t="s">
        <v>368</v>
      </c>
      <c r="D12" s="177">
        <v>43125</v>
      </c>
      <c r="E12" s="175">
        <v>55287.57</v>
      </c>
      <c r="F12" s="175">
        <v>0</v>
      </c>
      <c r="G12" s="175">
        <v>0</v>
      </c>
      <c r="H12" s="175">
        <v>250.79</v>
      </c>
      <c r="I12" s="176">
        <v>134.47</v>
      </c>
      <c r="J12" s="177">
        <v>27200</v>
      </c>
      <c r="K12" s="175">
        <v>0</v>
      </c>
      <c r="L12" s="175">
        <v>0</v>
      </c>
      <c r="M12" s="176">
        <v>36218</v>
      </c>
      <c r="N12" s="178"/>
      <c r="O12" s="188"/>
    </row>
    <row r="13" spans="1:15" s="115" customFormat="1" ht="30" customHeight="1" thickBot="1">
      <c r="A13" s="179"/>
      <c r="B13" s="180" t="s">
        <v>372</v>
      </c>
      <c r="C13" s="189"/>
      <c r="D13" s="185">
        <f aca="true" t="shared" si="1" ref="D13:M13">D12+D11</f>
        <v>128810</v>
      </c>
      <c r="E13" s="183">
        <f t="shared" si="1"/>
        <v>57265.57</v>
      </c>
      <c r="F13" s="183">
        <f t="shared" si="1"/>
        <v>0</v>
      </c>
      <c r="G13" s="183">
        <f t="shared" si="1"/>
        <v>0</v>
      </c>
      <c r="H13" s="183">
        <f t="shared" si="1"/>
        <v>468.90999999999997</v>
      </c>
      <c r="I13" s="184">
        <f t="shared" si="1"/>
        <v>444.71000000000004</v>
      </c>
      <c r="J13" s="185">
        <f t="shared" si="1"/>
        <v>162330</v>
      </c>
      <c r="K13" s="183">
        <f t="shared" si="1"/>
        <v>0</v>
      </c>
      <c r="L13" s="183">
        <f t="shared" si="1"/>
        <v>0</v>
      </c>
      <c r="M13" s="184">
        <f t="shared" si="1"/>
        <v>36360.07</v>
      </c>
      <c r="N13" s="186"/>
      <c r="O13" s="190"/>
    </row>
    <row r="14" spans="1:14" s="188" customFormat="1" ht="14.25">
      <c r="A14" s="163">
        <v>5</v>
      </c>
      <c r="B14" s="164" t="s">
        <v>373</v>
      </c>
      <c r="C14" s="187" t="s">
        <v>365</v>
      </c>
      <c r="D14" s="169">
        <v>43000</v>
      </c>
      <c r="E14" s="167">
        <v>0</v>
      </c>
      <c r="F14" s="167">
        <v>0</v>
      </c>
      <c r="G14" s="167">
        <v>0</v>
      </c>
      <c r="H14" s="167">
        <v>53.19</v>
      </c>
      <c r="I14" s="168">
        <v>101.06</v>
      </c>
      <c r="J14" s="169">
        <v>57450</v>
      </c>
      <c r="K14" s="167">
        <v>0</v>
      </c>
      <c r="L14" s="167">
        <v>0</v>
      </c>
      <c r="M14" s="191">
        <v>2879</v>
      </c>
      <c r="N14" s="192">
        <f>N11+D16+E16+F16+G16+H16+I16-J16-K16-L16-M16</f>
        <v>81897.0799999999</v>
      </c>
    </row>
    <row r="15" spans="1:14" s="188" customFormat="1" ht="15" thickBot="1">
      <c r="A15" s="171"/>
      <c r="B15" s="172" t="s">
        <v>374</v>
      </c>
      <c r="C15" s="187" t="s">
        <v>369</v>
      </c>
      <c r="D15" s="177">
        <v>67870</v>
      </c>
      <c r="E15" s="175">
        <v>8731</v>
      </c>
      <c r="F15" s="175">
        <v>0</v>
      </c>
      <c r="G15" s="175">
        <v>0</v>
      </c>
      <c r="H15" s="175">
        <v>150.65</v>
      </c>
      <c r="I15" s="176">
        <v>133.84</v>
      </c>
      <c r="J15" s="177">
        <v>66000</v>
      </c>
      <c r="K15" s="175">
        <v>0</v>
      </c>
      <c r="L15" s="175">
        <v>0</v>
      </c>
      <c r="M15" s="193">
        <v>2560</v>
      </c>
      <c r="N15" s="194"/>
    </row>
    <row r="16" spans="1:14" s="190" customFormat="1" ht="30" customHeight="1" thickBot="1">
      <c r="A16" s="179"/>
      <c r="B16" s="180" t="s">
        <v>370</v>
      </c>
      <c r="C16" s="189"/>
      <c r="D16" s="185">
        <f aca="true" t="shared" si="2" ref="D16:M16">D14+D15</f>
        <v>110870</v>
      </c>
      <c r="E16" s="183">
        <f t="shared" si="2"/>
        <v>8731</v>
      </c>
      <c r="F16" s="183">
        <f t="shared" si="2"/>
        <v>0</v>
      </c>
      <c r="G16" s="183">
        <f t="shared" si="2"/>
        <v>0</v>
      </c>
      <c r="H16" s="183">
        <f t="shared" si="2"/>
        <v>203.84</v>
      </c>
      <c r="I16" s="184">
        <f t="shared" si="2"/>
        <v>234.9</v>
      </c>
      <c r="J16" s="185">
        <f t="shared" si="2"/>
        <v>123450</v>
      </c>
      <c r="K16" s="183">
        <f t="shared" si="2"/>
        <v>0</v>
      </c>
      <c r="L16" s="183">
        <f t="shared" si="2"/>
        <v>0</v>
      </c>
      <c r="M16" s="195">
        <f t="shared" si="2"/>
        <v>5439</v>
      </c>
      <c r="N16" s="196"/>
    </row>
    <row r="17" spans="1:14" s="188" customFormat="1" ht="14.25">
      <c r="A17" s="163">
        <v>6</v>
      </c>
      <c r="B17" s="164" t="s">
        <v>375</v>
      </c>
      <c r="C17" s="187" t="s">
        <v>364</v>
      </c>
      <c r="D17" s="169">
        <v>74000</v>
      </c>
      <c r="E17" s="167">
        <v>5000</v>
      </c>
      <c r="F17" s="167">
        <v>0</v>
      </c>
      <c r="G17" s="167">
        <v>0</v>
      </c>
      <c r="H17" s="167">
        <v>52.11</v>
      </c>
      <c r="I17" s="168">
        <v>43.82</v>
      </c>
      <c r="J17" s="169">
        <v>47400</v>
      </c>
      <c r="K17" s="167">
        <v>0</v>
      </c>
      <c r="L17" s="167">
        <v>0</v>
      </c>
      <c r="M17" s="191">
        <v>226</v>
      </c>
      <c r="N17" s="170">
        <f>N14+D19+E19+F19+G19+H19+I19-J19-K19-L19-M19</f>
        <v>74413.31999999992</v>
      </c>
    </row>
    <row r="18" spans="1:14" s="188" customFormat="1" ht="15" thickBot="1">
      <c r="A18" s="171"/>
      <c r="B18" s="172" t="s">
        <v>375</v>
      </c>
      <c r="C18" s="187" t="s">
        <v>368</v>
      </c>
      <c r="D18" s="177">
        <v>63250</v>
      </c>
      <c r="E18" s="175">
        <v>3150</v>
      </c>
      <c r="F18" s="175">
        <v>0</v>
      </c>
      <c r="G18" s="175">
        <v>0</v>
      </c>
      <c r="H18" s="175">
        <v>144.34</v>
      </c>
      <c r="I18" s="176">
        <v>83.97</v>
      </c>
      <c r="J18" s="177">
        <v>103050</v>
      </c>
      <c r="K18" s="175">
        <v>0</v>
      </c>
      <c r="L18" s="175">
        <v>0</v>
      </c>
      <c r="M18" s="193">
        <v>2532</v>
      </c>
      <c r="N18" s="178"/>
    </row>
    <row r="19" spans="1:14" s="190" customFormat="1" ht="30" customHeight="1" thickBot="1">
      <c r="A19" s="179"/>
      <c r="B19" s="180" t="s">
        <v>372</v>
      </c>
      <c r="C19" s="189"/>
      <c r="D19" s="197">
        <f aca="true" t="shared" si="3" ref="D19:M19">D18+D17</f>
        <v>137250</v>
      </c>
      <c r="E19" s="198">
        <f t="shared" si="3"/>
        <v>8150</v>
      </c>
      <c r="F19" s="198">
        <f t="shared" si="3"/>
        <v>0</v>
      </c>
      <c r="G19" s="198">
        <f t="shared" si="3"/>
        <v>0</v>
      </c>
      <c r="H19" s="198">
        <f t="shared" si="3"/>
        <v>196.45</v>
      </c>
      <c r="I19" s="199">
        <f t="shared" si="3"/>
        <v>127.78999999999999</v>
      </c>
      <c r="J19" s="197">
        <f t="shared" si="3"/>
        <v>150450</v>
      </c>
      <c r="K19" s="198">
        <f t="shared" si="3"/>
        <v>0</v>
      </c>
      <c r="L19" s="198">
        <f t="shared" si="3"/>
        <v>0</v>
      </c>
      <c r="M19" s="200">
        <f t="shared" si="3"/>
        <v>2758</v>
      </c>
      <c r="N19" s="186"/>
    </row>
    <row r="20" spans="1:14" s="188" customFormat="1" ht="14.25">
      <c r="A20" s="163">
        <v>7</v>
      </c>
      <c r="B20" s="164" t="s">
        <v>376</v>
      </c>
      <c r="C20" s="187" t="s">
        <v>365</v>
      </c>
      <c r="D20" s="169">
        <v>13760</v>
      </c>
      <c r="E20" s="167">
        <v>22897</v>
      </c>
      <c r="F20" s="167">
        <v>0</v>
      </c>
      <c r="G20" s="167">
        <v>6749.5</v>
      </c>
      <c r="H20" s="167">
        <v>107.94</v>
      </c>
      <c r="I20" s="168">
        <v>113.66</v>
      </c>
      <c r="J20" s="169">
        <v>11500</v>
      </c>
      <c r="K20" s="167">
        <v>0</v>
      </c>
      <c r="L20" s="167">
        <v>5432.5</v>
      </c>
      <c r="M20" s="191">
        <v>10853.5</v>
      </c>
      <c r="N20" s="170">
        <f>N17+D22+E22+F22+G22+H22+I22-J22-K22-L22-M22</f>
        <v>85156.91999999994</v>
      </c>
    </row>
    <row r="21" spans="1:14" s="188" customFormat="1" ht="15" thickBot="1">
      <c r="A21" s="171"/>
      <c r="B21" s="172" t="s">
        <v>376</v>
      </c>
      <c r="C21" s="187" t="s">
        <v>369</v>
      </c>
      <c r="D21" s="177">
        <v>108200</v>
      </c>
      <c r="E21" s="175">
        <v>5930</v>
      </c>
      <c r="F21" s="175">
        <v>3000</v>
      </c>
      <c r="G21" s="175">
        <v>1900</v>
      </c>
      <c r="H21" s="175">
        <v>299.44</v>
      </c>
      <c r="I21" s="176">
        <v>43.26</v>
      </c>
      <c r="J21" s="177">
        <v>108700</v>
      </c>
      <c r="K21" s="175">
        <v>3000</v>
      </c>
      <c r="L21" s="175">
        <v>3668.2</v>
      </c>
      <c r="M21" s="193">
        <v>9103</v>
      </c>
      <c r="N21" s="178"/>
    </row>
    <row r="22" spans="1:14" s="190" customFormat="1" ht="30" customHeight="1" thickBot="1">
      <c r="A22" s="179"/>
      <c r="B22" s="180" t="s">
        <v>370</v>
      </c>
      <c r="C22" s="189"/>
      <c r="D22" s="185">
        <f aca="true" t="shared" si="4" ref="D22:M22">D21+D20</f>
        <v>121960</v>
      </c>
      <c r="E22" s="183">
        <f t="shared" si="4"/>
        <v>28827</v>
      </c>
      <c r="F22" s="183">
        <f t="shared" si="4"/>
        <v>3000</v>
      </c>
      <c r="G22" s="183">
        <f t="shared" si="4"/>
        <v>8649.5</v>
      </c>
      <c r="H22" s="183">
        <f t="shared" si="4"/>
        <v>407.38</v>
      </c>
      <c r="I22" s="184">
        <f t="shared" si="4"/>
        <v>156.92</v>
      </c>
      <c r="J22" s="185">
        <f t="shared" si="4"/>
        <v>120200</v>
      </c>
      <c r="K22" s="183">
        <f t="shared" si="4"/>
        <v>3000</v>
      </c>
      <c r="L22" s="183">
        <f t="shared" si="4"/>
        <v>9100.7</v>
      </c>
      <c r="M22" s="195">
        <f t="shared" si="4"/>
        <v>19956.5</v>
      </c>
      <c r="N22" s="186"/>
    </row>
    <row r="23" spans="1:14" s="188" customFormat="1" ht="14.25">
      <c r="A23" s="163">
        <v>8</v>
      </c>
      <c r="B23" s="164" t="s">
        <v>377</v>
      </c>
      <c r="C23" s="187" t="s">
        <v>364</v>
      </c>
      <c r="D23" s="169">
        <v>103500</v>
      </c>
      <c r="E23" s="167">
        <v>100</v>
      </c>
      <c r="F23" s="167">
        <v>0</v>
      </c>
      <c r="G23" s="167">
        <v>2000</v>
      </c>
      <c r="H23" s="167">
        <v>80.52</v>
      </c>
      <c r="I23" s="168">
        <v>21.43</v>
      </c>
      <c r="J23" s="169">
        <v>119900</v>
      </c>
      <c r="K23" s="167">
        <v>0</v>
      </c>
      <c r="L23" s="167">
        <v>400</v>
      </c>
      <c r="M23" s="191">
        <v>254</v>
      </c>
      <c r="N23" s="170">
        <f>N20+D25+E25+F25+G25+H25+I25-J25-K25-L25-M25</f>
        <v>87686.33999999994</v>
      </c>
    </row>
    <row r="24" spans="1:14" s="188" customFormat="1" ht="15" thickBot="1">
      <c r="A24" s="171"/>
      <c r="B24" s="172" t="s">
        <v>377</v>
      </c>
      <c r="C24" s="187" t="s">
        <v>368</v>
      </c>
      <c r="D24" s="177">
        <v>19100</v>
      </c>
      <c r="E24" s="175">
        <v>2300</v>
      </c>
      <c r="F24" s="175">
        <v>3000</v>
      </c>
      <c r="G24" s="175">
        <v>3000</v>
      </c>
      <c r="H24" s="175">
        <v>101.89</v>
      </c>
      <c r="I24" s="176">
        <v>24.58</v>
      </c>
      <c r="J24" s="177">
        <v>5100</v>
      </c>
      <c r="K24" s="175">
        <v>0</v>
      </c>
      <c r="L24" s="175">
        <v>5000</v>
      </c>
      <c r="M24" s="193">
        <v>45</v>
      </c>
      <c r="N24" s="178"/>
    </row>
    <row r="25" spans="1:14" s="190" customFormat="1" ht="30" customHeight="1" thickBot="1">
      <c r="A25" s="179"/>
      <c r="B25" s="180" t="s">
        <v>372</v>
      </c>
      <c r="C25" s="189"/>
      <c r="D25" s="185">
        <f aca="true" t="shared" si="5" ref="D25:M25">D24+D23</f>
        <v>122600</v>
      </c>
      <c r="E25" s="183">
        <f t="shared" si="5"/>
        <v>2400</v>
      </c>
      <c r="F25" s="183">
        <f t="shared" si="5"/>
        <v>3000</v>
      </c>
      <c r="G25" s="183">
        <f t="shared" si="5"/>
        <v>5000</v>
      </c>
      <c r="H25" s="183">
        <f t="shared" si="5"/>
        <v>182.41</v>
      </c>
      <c r="I25" s="184">
        <f t="shared" si="5"/>
        <v>46.01</v>
      </c>
      <c r="J25" s="185">
        <f t="shared" si="5"/>
        <v>125000</v>
      </c>
      <c r="K25" s="183">
        <f t="shared" si="5"/>
        <v>0</v>
      </c>
      <c r="L25" s="183">
        <f t="shared" si="5"/>
        <v>5400</v>
      </c>
      <c r="M25" s="195">
        <f t="shared" si="5"/>
        <v>299</v>
      </c>
      <c r="N25" s="178"/>
    </row>
    <row r="26" spans="1:14" s="188" customFormat="1" ht="14.25">
      <c r="A26" s="163">
        <v>9</v>
      </c>
      <c r="B26" s="164" t="s">
        <v>378</v>
      </c>
      <c r="C26" s="187" t="s">
        <v>364</v>
      </c>
      <c r="D26" s="169">
        <v>199300</v>
      </c>
      <c r="E26" s="167">
        <v>0</v>
      </c>
      <c r="F26" s="167">
        <v>0</v>
      </c>
      <c r="G26" s="167">
        <v>0</v>
      </c>
      <c r="H26" s="167">
        <v>60.48</v>
      </c>
      <c r="I26" s="168">
        <v>25.74</v>
      </c>
      <c r="J26" s="169">
        <v>127550</v>
      </c>
      <c r="K26" s="167">
        <v>3000</v>
      </c>
      <c r="L26" s="167">
        <v>0</v>
      </c>
      <c r="M26" s="191">
        <v>947.5</v>
      </c>
      <c r="N26" s="201">
        <f>N23+D28+E28+F28+G28+H28+I28-J28-K28-L28-M28</f>
        <v>106508.13999999996</v>
      </c>
    </row>
    <row r="27" spans="1:14" s="188" customFormat="1" ht="15" thickBot="1">
      <c r="A27" s="171"/>
      <c r="B27" s="172" t="s">
        <v>378</v>
      </c>
      <c r="C27" s="187" t="s">
        <v>368</v>
      </c>
      <c r="D27" s="177">
        <v>-35200</v>
      </c>
      <c r="E27" s="175">
        <v>0</v>
      </c>
      <c r="F27" s="175">
        <v>3000</v>
      </c>
      <c r="G27" s="175">
        <v>0</v>
      </c>
      <c r="H27" s="175">
        <v>49.09</v>
      </c>
      <c r="I27" s="176">
        <v>37.89</v>
      </c>
      <c r="J27" s="177">
        <v>16900</v>
      </c>
      <c r="K27" s="175">
        <v>0</v>
      </c>
      <c r="L27" s="175">
        <v>0</v>
      </c>
      <c r="M27" s="193">
        <v>53.9</v>
      </c>
      <c r="N27" s="202"/>
    </row>
    <row r="28" spans="1:14" s="190" customFormat="1" ht="30" customHeight="1" thickBot="1">
      <c r="A28" s="179"/>
      <c r="B28" s="180" t="s">
        <v>372</v>
      </c>
      <c r="C28" s="189"/>
      <c r="D28" s="185">
        <f aca="true" t="shared" si="6" ref="D28:M28">D27+D26</f>
        <v>164100</v>
      </c>
      <c r="E28" s="183">
        <f t="shared" si="6"/>
        <v>0</v>
      </c>
      <c r="F28" s="183">
        <f t="shared" si="6"/>
        <v>3000</v>
      </c>
      <c r="G28" s="183">
        <f t="shared" si="6"/>
        <v>0</v>
      </c>
      <c r="H28" s="183">
        <f t="shared" si="6"/>
        <v>109.57</v>
      </c>
      <c r="I28" s="184">
        <f t="shared" si="6"/>
        <v>63.629999999999995</v>
      </c>
      <c r="J28" s="185">
        <f t="shared" si="6"/>
        <v>144450</v>
      </c>
      <c r="K28" s="183">
        <f t="shared" si="6"/>
        <v>3000</v>
      </c>
      <c r="L28" s="183">
        <f t="shared" si="6"/>
        <v>0</v>
      </c>
      <c r="M28" s="195">
        <f t="shared" si="6"/>
        <v>1001.4</v>
      </c>
      <c r="N28" s="203"/>
    </row>
    <row r="29" spans="1:14" s="188" customFormat="1" ht="15" thickBot="1">
      <c r="A29" s="163">
        <v>10</v>
      </c>
      <c r="B29" s="164" t="s">
        <v>379</v>
      </c>
      <c r="C29" s="187" t="s">
        <v>364</v>
      </c>
      <c r="D29" s="169">
        <v>18900</v>
      </c>
      <c r="E29" s="167">
        <v>0</v>
      </c>
      <c r="F29" s="167">
        <v>0</v>
      </c>
      <c r="G29" s="167">
        <v>0</v>
      </c>
      <c r="H29" s="167">
        <v>958.48</v>
      </c>
      <c r="I29" s="168">
        <v>77.93</v>
      </c>
      <c r="J29" s="169">
        <v>42400</v>
      </c>
      <c r="K29" s="167">
        <v>0</v>
      </c>
      <c r="L29" s="167">
        <v>0</v>
      </c>
      <c r="M29" s="191">
        <v>26</v>
      </c>
      <c r="N29" s="170">
        <f>N26+D32+E32+F32+G32+H32+I32-J32-K32-L32-M32</f>
        <v>148398.5299999999</v>
      </c>
    </row>
    <row r="30" spans="1:14" s="188" customFormat="1" ht="15" thickBot="1">
      <c r="A30" s="204"/>
      <c r="B30" s="164" t="s">
        <v>379</v>
      </c>
      <c r="C30" s="187" t="s">
        <v>368</v>
      </c>
      <c r="D30" s="177">
        <v>127100</v>
      </c>
      <c r="E30" s="175">
        <v>10000</v>
      </c>
      <c r="F30" s="175">
        <v>0</v>
      </c>
      <c r="G30" s="175">
        <v>0</v>
      </c>
      <c r="H30" s="175">
        <v>25.21</v>
      </c>
      <c r="I30" s="176">
        <v>56.78</v>
      </c>
      <c r="J30" s="177">
        <v>110500</v>
      </c>
      <c r="K30" s="175">
        <v>0</v>
      </c>
      <c r="L30" s="175">
        <v>0</v>
      </c>
      <c r="M30" s="193">
        <v>2162</v>
      </c>
      <c r="N30" s="178"/>
    </row>
    <row r="31" spans="1:14" s="188" customFormat="1" ht="15" thickBot="1">
      <c r="A31" s="171"/>
      <c r="B31" s="164" t="s">
        <v>379</v>
      </c>
      <c r="C31" s="187" t="s">
        <v>380</v>
      </c>
      <c r="D31" s="177">
        <v>73150</v>
      </c>
      <c r="E31" s="175">
        <v>8.91</v>
      </c>
      <c r="F31" s="175">
        <v>0</v>
      </c>
      <c r="G31" s="175">
        <v>0</v>
      </c>
      <c r="H31" s="175">
        <v>0</v>
      </c>
      <c r="I31" s="176">
        <v>25.08</v>
      </c>
      <c r="J31" s="177">
        <v>32250</v>
      </c>
      <c r="K31" s="175">
        <v>0</v>
      </c>
      <c r="L31" s="175">
        <v>0</v>
      </c>
      <c r="M31" s="193">
        <v>1074</v>
      </c>
      <c r="N31" s="178"/>
    </row>
    <row r="32" spans="1:14" s="190" customFormat="1" ht="30" customHeight="1" thickBot="1">
      <c r="A32" s="179"/>
      <c r="B32" s="180" t="s">
        <v>381</v>
      </c>
      <c r="C32" s="189"/>
      <c r="D32" s="185">
        <f>D31+D29+D30</f>
        <v>219150</v>
      </c>
      <c r="E32" s="183">
        <f>E31+E29+E30</f>
        <v>10008.91</v>
      </c>
      <c r="F32" s="183">
        <f aca="true" t="shared" si="7" ref="F32:M32">F31+F29+F30</f>
        <v>0</v>
      </c>
      <c r="G32" s="183">
        <f t="shared" si="7"/>
        <v>0</v>
      </c>
      <c r="H32" s="183">
        <f>H31+H29+H30</f>
        <v>983.69</v>
      </c>
      <c r="I32" s="184">
        <f>I31+I29+I30</f>
        <v>159.79000000000002</v>
      </c>
      <c r="J32" s="185">
        <f>J31+J29+J30</f>
        <v>185150</v>
      </c>
      <c r="K32" s="183">
        <f t="shared" si="7"/>
        <v>0</v>
      </c>
      <c r="L32" s="183">
        <f t="shared" si="7"/>
        <v>0</v>
      </c>
      <c r="M32" s="195">
        <f t="shared" si="7"/>
        <v>3262</v>
      </c>
      <c r="N32" s="186"/>
    </row>
    <row r="33" spans="1:14" s="188" customFormat="1" ht="15" thickBot="1">
      <c r="A33" s="163">
        <v>11</v>
      </c>
      <c r="B33" s="164" t="s">
        <v>171</v>
      </c>
      <c r="C33" s="187" t="s">
        <v>364</v>
      </c>
      <c r="D33" s="169">
        <v>41800</v>
      </c>
      <c r="E33" s="167">
        <v>0</v>
      </c>
      <c r="F33" s="167">
        <v>0</v>
      </c>
      <c r="G33" s="167">
        <v>0</v>
      </c>
      <c r="H33" s="167">
        <v>34.16</v>
      </c>
      <c r="I33" s="168">
        <v>56.79</v>
      </c>
      <c r="J33" s="169">
        <v>54500</v>
      </c>
      <c r="K33" s="167">
        <v>0</v>
      </c>
      <c r="L33" s="167">
        <v>0</v>
      </c>
      <c r="M33" s="191">
        <v>84</v>
      </c>
      <c r="N33" s="201">
        <f>N29+D36+E36+F36+G36+H36+I36-J36-K36-L36-M36</f>
        <v>161759.5299999999</v>
      </c>
    </row>
    <row r="34" spans="1:14" s="188" customFormat="1" ht="15" thickBot="1">
      <c r="A34" s="204"/>
      <c r="B34" s="164" t="s">
        <v>171</v>
      </c>
      <c r="C34" s="187" t="s">
        <v>368</v>
      </c>
      <c r="D34" s="177">
        <v>84400</v>
      </c>
      <c r="E34" s="175">
        <v>9200</v>
      </c>
      <c r="F34" s="175">
        <v>0</v>
      </c>
      <c r="G34" s="175">
        <v>0</v>
      </c>
      <c r="H34" s="175">
        <v>33.09</v>
      </c>
      <c r="I34" s="176">
        <v>69.26</v>
      </c>
      <c r="J34" s="177">
        <v>90700</v>
      </c>
      <c r="K34" s="175">
        <v>0</v>
      </c>
      <c r="L34" s="175">
        <v>0</v>
      </c>
      <c r="M34" s="193">
        <v>39</v>
      </c>
      <c r="N34" s="205"/>
    </row>
    <row r="35" spans="1:14" s="188" customFormat="1" ht="15" thickBot="1">
      <c r="A35" s="171"/>
      <c r="B35" s="164" t="s">
        <v>171</v>
      </c>
      <c r="C35" s="187" t="s">
        <v>380</v>
      </c>
      <c r="D35" s="177">
        <v>81199</v>
      </c>
      <c r="E35" s="175">
        <v>7300</v>
      </c>
      <c r="F35" s="175">
        <v>0</v>
      </c>
      <c r="G35" s="175">
        <v>0</v>
      </c>
      <c r="H35" s="175">
        <v>0</v>
      </c>
      <c r="I35" s="176">
        <v>92.58</v>
      </c>
      <c r="J35" s="177">
        <v>65500</v>
      </c>
      <c r="K35" s="175">
        <v>0</v>
      </c>
      <c r="L35" s="175">
        <v>0</v>
      </c>
      <c r="M35" s="193">
        <v>0.88</v>
      </c>
      <c r="N35" s="202"/>
    </row>
    <row r="36" spans="1:14" s="190" customFormat="1" ht="30" customHeight="1" thickBot="1">
      <c r="A36" s="179"/>
      <c r="B36" s="180" t="s">
        <v>381</v>
      </c>
      <c r="C36" s="189"/>
      <c r="D36" s="185">
        <f>D35+D33+D34</f>
        <v>207399</v>
      </c>
      <c r="E36" s="183">
        <f>E35+E33+E34</f>
        <v>16500</v>
      </c>
      <c r="F36" s="183">
        <f>F35+F33+F34</f>
        <v>0</v>
      </c>
      <c r="G36" s="183">
        <f>G35+G33+G34</f>
        <v>0</v>
      </c>
      <c r="H36" s="183">
        <f>H35+H33+H34</f>
        <v>67.25</v>
      </c>
      <c r="I36" s="184">
        <f>I35+I33+I34</f>
        <v>218.63</v>
      </c>
      <c r="J36" s="185">
        <f>J35+J33+J34</f>
        <v>210700</v>
      </c>
      <c r="K36" s="183">
        <f>K35+K33+K34</f>
        <v>0</v>
      </c>
      <c r="L36" s="183">
        <f>L35+L33+L34</f>
        <v>0</v>
      </c>
      <c r="M36" s="195">
        <f>M35+M33+M34</f>
        <v>123.88</v>
      </c>
      <c r="N36" s="203"/>
    </row>
    <row r="37" spans="1:15" s="115" customFormat="1" ht="39.75" customHeight="1" thickBot="1">
      <c r="A37" s="206"/>
      <c r="B37" s="207" t="s">
        <v>382</v>
      </c>
      <c r="C37" s="208"/>
      <c r="D37" s="209">
        <f>D6+D7+D10+D13+D16+D19+D22+D25+D32+D28+D36</f>
        <v>1472993</v>
      </c>
      <c r="E37" s="210">
        <f aca="true" t="shared" si="8" ref="E37:M37">E6+E7+E10+E13+E16+E19+E22+E25+E32+E28</f>
        <v>167735.48</v>
      </c>
      <c r="F37" s="210">
        <f t="shared" si="8"/>
        <v>9000</v>
      </c>
      <c r="G37" s="210">
        <f t="shared" si="8"/>
        <v>13649.5</v>
      </c>
      <c r="H37" s="210">
        <f t="shared" si="8"/>
        <v>3110.2500000000005</v>
      </c>
      <c r="I37" s="211">
        <f t="shared" si="8"/>
        <v>1731.56</v>
      </c>
      <c r="J37" s="209">
        <f t="shared" si="8"/>
        <v>1203738</v>
      </c>
      <c r="K37" s="210">
        <f t="shared" si="8"/>
        <v>6000</v>
      </c>
      <c r="L37" s="210">
        <f t="shared" si="8"/>
        <v>14500.7</v>
      </c>
      <c r="M37" s="212">
        <f t="shared" si="8"/>
        <v>88183.56</v>
      </c>
      <c r="N37" s="213">
        <f>SUM(D37:I37)-SUM(J37:M37)</f>
        <v>355797.53</v>
      </c>
      <c r="O37" s="190"/>
    </row>
    <row r="38" spans="1:15" ht="14.25">
      <c r="A38" s="214"/>
      <c r="B38" s="214"/>
      <c r="C38" s="215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5"/>
    </row>
    <row r="39" spans="1:15" ht="14.25">
      <c r="A39" s="216"/>
      <c r="B39" s="216"/>
      <c r="C39" s="188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188"/>
    </row>
    <row r="40" spans="1:15" ht="14.25">
      <c r="A40" s="216"/>
      <c r="B40" s="216"/>
      <c r="C40" s="188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188"/>
    </row>
    <row r="41" spans="1:15" ht="14.25">
      <c r="A41" s="216"/>
      <c r="B41" s="216"/>
      <c r="C41" s="188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188"/>
    </row>
    <row r="42" spans="1:15" ht="14.25">
      <c r="A42" s="216"/>
      <c r="B42" s="216"/>
      <c r="C42" s="188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188"/>
    </row>
    <row r="43" spans="1:15" ht="14.25">
      <c r="A43" s="216"/>
      <c r="B43" s="216"/>
      <c r="C43" s="188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188"/>
    </row>
    <row r="44" spans="1:15" ht="14.25">
      <c r="A44" s="216"/>
      <c r="B44" s="216"/>
      <c r="C44" s="188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188"/>
    </row>
    <row r="45" spans="1:15" ht="14.25">
      <c r="A45" s="216"/>
      <c r="B45" s="216"/>
      <c r="C45" s="188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188"/>
    </row>
    <row r="46" spans="1:15" ht="14.25">
      <c r="A46" s="216"/>
      <c r="B46" s="216"/>
      <c r="C46" s="188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188"/>
    </row>
    <row r="47" spans="1:15" ht="14.25">
      <c r="A47" s="216"/>
      <c r="B47" s="216"/>
      <c r="C47" s="188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188"/>
    </row>
    <row r="48" spans="1:15" ht="14.25">
      <c r="A48" s="216"/>
      <c r="B48" s="216"/>
      <c r="C48" s="188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188"/>
    </row>
    <row r="49" spans="1:15" ht="14.25">
      <c r="A49" s="216"/>
      <c r="B49" s="216"/>
      <c r="C49" s="188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188"/>
    </row>
    <row r="50" spans="1:15" ht="14.25">
      <c r="A50" s="216"/>
      <c r="B50" s="216"/>
      <c r="C50" s="188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188"/>
    </row>
    <row r="51" spans="1:15" ht="14.25">
      <c r="A51" s="216"/>
      <c r="B51" s="216"/>
      <c r="C51" s="188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188"/>
    </row>
    <row r="52" spans="1:15" ht="14.25">
      <c r="A52" s="216"/>
      <c r="B52" s="216"/>
      <c r="C52" s="188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188"/>
    </row>
    <row r="53" spans="1:15" ht="14.25">
      <c r="A53" s="216"/>
      <c r="B53" s="216"/>
      <c r="C53" s="188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188"/>
    </row>
    <row r="54" spans="1:15" ht="14.25">
      <c r="A54" s="216"/>
      <c r="B54" s="216"/>
      <c r="C54" s="188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188"/>
    </row>
    <row r="55" spans="1:15" ht="14.25">
      <c r="A55" s="216"/>
      <c r="B55" s="216"/>
      <c r="C55" s="188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188"/>
    </row>
    <row r="56" spans="1:15" ht="14.25">
      <c r="A56" s="216"/>
      <c r="B56" s="216"/>
      <c r="C56" s="188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188"/>
    </row>
    <row r="57" spans="1:15" ht="14.25">
      <c r="A57" s="216"/>
      <c r="B57" s="216"/>
      <c r="C57" s="188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188"/>
    </row>
    <row r="58" spans="1:15" ht="14.25">
      <c r="A58" s="216"/>
      <c r="B58" s="216"/>
      <c r="C58" s="188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188"/>
    </row>
    <row r="59" spans="1:15" ht="14.25">
      <c r="A59" s="216"/>
      <c r="B59" s="216"/>
      <c r="C59" s="188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188"/>
    </row>
    <row r="60" spans="1:15" ht="14.25">
      <c r="A60" s="216"/>
      <c r="B60" s="216"/>
      <c r="C60" s="188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188"/>
    </row>
    <row r="61" spans="1:15" ht="14.25">
      <c r="A61" s="216"/>
      <c r="B61" s="216"/>
      <c r="C61" s="188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188"/>
    </row>
    <row r="62" spans="1:15" ht="14.25">
      <c r="A62" s="216"/>
      <c r="B62" s="216"/>
      <c r="C62" s="188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188"/>
    </row>
    <row r="63" spans="1:15" ht="14.25">
      <c r="A63" s="216"/>
      <c r="B63" s="216"/>
      <c r="C63" s="188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188"/>
    </row>
    <row r="64" spans="1:15" ht="14.25">
      <c r="A64" s="216"/>
      <c r="B64" s="216"/>
      <c r="C64" s="18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188"/>
    </row>
    <row r="65" spans="1:15" ht="14.25">
      <c r="A65" s="216"/>
      <c r="B65" s="216"/>
      <c r="C65" s="188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188"/>
    </row>
  </sheetData>
  <mergeCells count="37">
    <mergeCell ref="B37:C37"/>
    <mergeCell ref="A33:A36"/>
    <mergeCell ref="N33:N36"/>
    <mergeCell ref="B36:C36"/>
    <mergeCell ref="A26:A28"/>
    <mergeCell ref="N26:N28"/>
    <mergeCell ref="B28:C28"/>
    <mergeCell ref="A29:A32"/>
    <mergeCell ref="N29:N32"/>
    <mergeCell ref="B32:C32"/>
    <mergeCell ref="A20:A22"/>
    <mergeCell ref="N20:N22"/>
    <mergeCell ref="B22:C22"/>
    <mergeCell ref="A23:A25"/>
    <mergeCell ref="N23:N25"/>
    <mergeCell ref="B25:C25"/>
    <mergeCell ref="A14:A16"/>
    <mergeCell ref="N14:N16"/>
    <mergeCell ref="B16:C16"/>
    <mergeCell ref="A17:A19"/>
    <mergeCell ref="N17:N19"/>
    <mergeCell ref="B19:C19"/>
    <mergeCell ref="A8:A10"/>
    <mergeCell ref="N8:N10"/>
    <mergeCell ref="B10:C10"/>
    <mergeCell ref="A11:A13"/>
    <mergeCell ref="N11:N13"/>
    <mergeCell ref="B13:C13"/>
    <mergeCell ref="A1:N1"/>
    <mergeCell ref="A2:N2"/>
    <mergeCell ref="A3:N3"/>
    <mergeCell ref="A4:A5"/>
    <mergeCell ref="B4:B5"/>
    <mergeCell ref="C4:C5"/>
    <mergeCell ref="D4:I4"/>
    <mergeCell ref="J4:M4"/>
    <mergeCell ref="N4:N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2016-05-01T14:58:19Z</cp:lastPrinted>
  <dcterms:created xsi:type="dcterms:W3CDTF">2016-05-01T06:55:21Z</dcterms:created>
  <dcterms:modified xsi:type="dcterms:W3CDTF">2016-05-01T14:58:58Z</dcterms:modified>
  <cp:category/>
  <cp:version/>
  <cp:contentType/>
  <cp:contentStatus/>
</cp:coreProperties>
</file>