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60" activeTab="3"/>
  </bookViews>
  <sheets>
    <sheet name="2016邮政" sheetId="1" r:id="rId1"/>
    <sheet name="2016农行" sheetId="2" r:id="rId2"/>
    <sheet name="2016支付宝" sheetId="3" r:id="rId3"/>
    <sheet name="三账号总汇总" sheetId="4" r:id="rId4"/>
  </sheets>
  <definedNames/>
  <calcPr fullCalcOnLoad="1"/>
</workbook>
</file>

<file path=xl/sharedStrings.xml><?xml version="1.0" encoding="utf-8"?>
<sst xmlns="http://schemas.openxmlformats.org/spreadsheetml/2006/main" count="1436" uniqueCount="415">
  <si>
    <t>手牵手收支明细(2016年度01月份)                                                     第1张,共1张</t>
  </si>
  <si>
    <t>邮政局公开帐号603326002200070559 沈东焕</t>
  </si>
  <si>
    <r>
      <rPr>
        <sz val="12"/>
        <rFont val="宋体"/>
        <family val="0"/>
      </rPr>
      <t>日期</t>
    </r>
    <r>
      <rPr>
        <sz val="12"/>
        <rFont val="宋体"/>
        <family val="0"/>
      </rPr>
      <t xml:space="preserve"> </t>
    </r>
  </si>
  <si>
    <t>明细</t>
  </si>
  <si>
    <t>收入明细</t>
  </si>
  <si>
    <t>支出明细</t>
  </si>
  <si>
    <t>余额</t>
  </si>
  <si>
    <t>助学收入</t>
  </si>
  <si>
    <t>捐款</t>
  </si>
  <si>
    <t>奖学金</t>
  </si>
  <si>
    <t>图书馆</t>
  </si>
  <si>
    <t>利息</t>
  </si>
  <si>
    <t>尾款</t>
  </si>
  <si>
    <t>助学支出</t>
  </si>
  <si>
    <t>奖学金支出</t>
  </si>
  <si>
    <t>图书馆支出</t>
  </si>
  <si>
    <t>其他支出</t>
  </si>
  <si>
    <t>承上年余额</t>
  </si>
  <si>
    <t>16.01.08</t>
  </si>
  <si>
    <t>帐户变动短信业务费</t>
  </si>
  <si>
    <t>本页合计</t>
  </si>
  <si>
    <t>本页止累计(2016年01月份)</t>
  </si>
  <si>
    <t>2005-2016年01月份止总累计</t>
  </si>
  <si>
    <t>手牵手收支明细(2016年度02月份)                                                     第1张,共1张</t>
  </si>
  <si>
    <t>承上月余额</t>
  </si>
  <si>
    <t>16.02.08</t>
  </si>
  <si>
    <t>16.02.18</t>
  </si>
  <si>
    <t>贵州724#助学款收入</t>
  </si>
  <si>
    <t>本页止累计(2016年02月份)</t>
  </si>
  <si>
    <t>2005-2016年02月份止总累计</t>
  </si>
  <si>
    <t>手牵手收支明细(2016年度03月份)                                                     第1张,共1张</t>
  </si>
  <si>
    <t>16.03.07</t>
  </si>
  <si>
    <t>云南161#助学款收入</t>
  </si>
  <si>
    <t>16.03.08</t>
  </si>
  <si>
    <t>16.03.21</t>
  </si>
  <si>
    <t>利息收入</t>
  </si>
  <si>
    <t>本页止累计(2016年03月份)</t>
  </si>
  <si>
    <t>2005-2016年03月份止总累计</t>
  </si>
  <si>
    <t>手牵手收支明细(2016年度04月份)                                                     第1张,共1张</t>
  </si>
  <si>
    <t>16.04.08</t>
  </si>
  <si>
    <t>本页止累计(2016年04月份)</t>
  </si>
  <si>
    <t>2005-2016年04月份止总累计</t>
  </si>
  <si>
    <t>手牵手收支明细(2016年度05月份)                                                     第1张,共1张</t>
  </si>
  <si>
    <t>16.05.08</t>
  </si>
  <si>
    <t>本页止累计(2016年05月份)</t>
  </si>
  <si>
    <t>2005-2016年05月份止总累计</t>
  </si>
  <si>
    <t>手牵手收支明细(2016年度06月份)                                                     第1张,共1张</t>
  </si>
  <si>
    <t>16.06.08</t>
  </si>
  <si>
    <t>16.06.20</t>
  </si>
  <si>
    <t>WZ216#助学款收入</t>
  </si>
  <si>
    <t>16.06.21</t>
  </si>
  <si>
    <t>16.06.30</t>
  </si>
  <si>
    <t>不记名捐款收入</t>
  </si>
  <si>
    <t>本页止累计(2016年06月份)</t>
  </si>
  <si>
    <t>2005-2016年06月份止总累计</t>
  </si>
  <si>
    <t>手牵手收支明细(2016年度07月份)                                                     第1张,共1张</t>
  </si>
  <si>
    <t>16.07.08</t>
  </si>
  <si>
    <t>本页止累计(2016年07月份)</t>
  </si>
  <si>
    <t>2005-2016年07月份止总累计</t>
  </si>
  <si>
    <t>手牵手收支明细(2016年度08月份)                                                     第1张,共1张</t>
  </si>
  <si>
    <t>16.08.08</t>
  </si>
  <si>
    <t>724#助学款收入</t>
  </si>
  <si>
    <t>16.08.16</t>
  </si>
  <si>
    <t>WZ183#助学款收入</t>
  </si>
  <si>
    <t>WZ016#助学款收入</t>
  </si>
  <si>
    <t>16.08.17</t>
  </si>
  <si>
    <t>WZ199#助学款收入</t>
  </si>
  <si>
    <t>WZ196#助学款收入</t>
  </si>
  <si>
    <t>16.08.18</t>
  </si>
  <si>
    <t>758#助学款收入</t>
  </si>
  <si>
    <t>732#助学款收入</t>
  </si>
  <si>
    <t>756#助学款收入</t>
  </si>
  <si>
    <t>WZ071#助学款收入</t>
  </si>
  <si>
    <t>16.08.20</t>
  </si>
  <si>
    <t>759#助学款收入</t>
  </si>
  <si>
    <t>WZ135#助学款收入</t>
  </si>
  <si>
    <t>16.08.26</t>
  </si>
  <si>
    <t>652#助学款收入</t>
  </si>
  <si>
    <t>731，733#助学款收入</t>
  </si>
  <si>
    <t>WZ203#助学款收入</t>
  </si>
  <si>
    <t>16.08.30</t>
  </si>
  <si>
    <t>720#助学款收入</t>
  </si>
  <si>
    <t>16.08.31</t>
  </si>
  <si>
    <t>WZ206#助学款收入</t>
  </si>
  <si>
    <t>792#助学款收入</t>
  </si>
  <si>
    <t>本页止累计(2016年08月份)</t>
  </si>
  <si>
    <t>2005-2016年08月份止总累计</t>
  </si>
  <si>
    <t>手牵手收支明细(2016年度09月份)                                                     第1张,共1张</t>
  </si>
  <si>
    <t>16.09.05</t>
  </si>
  <si>
    <t>WZ198助学款收入</t>
  </si>
  <si>
    <t>16.09.08</t>
  </si>
  <si>
    <t>16.09.21</t>
  </si>
  <si>
    <t>16.09.26</t>
  </si>
  <si>
    <t>WZ124#，WZ125#助学款收入</t>
  </si>
  <si>
    <t>WZ195#，WZ202#，WZ214#助学款收入</t>
  </si>
  <si>
    <t>本页止累计(2016年09月份)</t>
  </si>
  <si>
    <t>2005-2016年09月份止总累计</t>
  </si>
  <si>
    <t>手牵手收支明细(2016年度10月份)                                                     第1张,共1张</t>
  </si>
  <si>
    <t>16.10.08</t>
  </si>
  <si>
    <t>16.10.11</t>
  </si>
  <si>
    <t>WZ169#助学款收入</t>
  </si>
  <si>
    <t>16.10.12</t>
  </si>
  <si>
    <t>657#助学款收入</t>
  </si>
  <si>
    <t>16.10.24</t>
  </si>
  <si>
    <t>WZ058助学款收入</t>
  </si>
  <si>
    <t>本页止累计(2016年10月份)</t>
  </si>
  <si>
    <t>2005-2016年10月份止总累计</t>
  </si>
  <si>
    <t>手牵手收支明细(2016年度11月份)                                                     第1张,共1张</t>
  </si>
  <si>
    <t>16.11.08</t>
  </si>
  <si>
    <t>本页止累计(2016年11月份)</t>
  </si>
  <si>
    <t>2005-2016年11月份止总累计</t>
  </si>
  <si>
    <t>手牵手收支明细(2016年度12月份)                                                     第1张,共1张</t>
  </si>
  <si>
    <t>16.12.08</t>
  </si>
  <si>
    <t>16.12.21</t>
  </si>
  <si>
    <t>本页止累计(2016年12月份)</t>
  </si>
  <si>
    <t>2005-2016年12月份止总累计</t>
  </si>
  <si>
    <t>2016年邮政卡累计发生额</t>
  </si>
  <si>
    <t>手牵手收支明细(2016年度01月份)                                                     第1页,共1页</t>
  </si>
  <si>
    <t>农业银行公开帐号6228480310068981110  沈东焕</t>
  </si>
  <si>
    <t>16.01.01</t>
  </si>
  <si>
    <t>十周年支出</t>
  </si>
  <si>
    <t>16.01.22</t>
  </si>
  <si>
    <t>重庆万州助学支出(万州爱心助学)</t>
  </si>
  <si>
    <t>汇费</t>
  </si>
  <si>
    <t>手牵手收支明细(2016年度02月份)                                                     第1页,共1页</t>
  </si>
  <si>
    <t>16.02.16</t>
  </si>
  <si>
    <t>784助学款收入</t>
  </si>
  <si>
    <t>16.02.23</t>
  </si>
  <si>
    <t>云南秦琼助学款支出</t>
  </si>
  <si>
    <t>手牵手收支明细(2016年度03月份)                                                     第1页,共1页</t>
  </si>
  <si>
    <t>手牵手收支明细(2016年度04月份)                                                     第1页,共1页</t>
  </si>
  <si>
    <t>16.04.17</t>
  </si>
  <si>
    <t>卡年费</t>
  </si>
  <si>
    <t>手牵手收支明细(2016年度05月份)                                                     第1页,共1页</t>
  </si>
  <si>
    <t xml:space="preserve">本月无发生额 </t>
  </si>
  <si>
    <t>手牵手收支明细(2016年度06月份)                                                     第1页,共1页</t>
  </si>
  <si>
    <t>手牵手收支明细(2016年度07月份)                                                     第1页,共1页</t>
  </si>
  <si>
    <t>16.07.15</t>
  </si>
  <si>
    <t>784#助学款收入</t>
  </si>
  <si>
    <t>手牵手收支明细(2016年度08月份)                                                     第1页,共1页</t>
  </si>
  <si>
    <t>16.08.01</t>
  </si>
  <si>
    <t>wz151助学款收入</t>
  </si>
  <si>
    <t>16.08.03</t>
  </si>
  <si>
    <t>wz078助学款收入</t>
  </si>
  <si>
    <t>16.08.04</t>
  </si>
  <si>
    <t>wz181助学款收入</t>
  </si>
  <si>
    <t>16.08.05</t>
  </si>
  <si>
    <t>wz162助学款收入</t>
  </si>
  <si>
    <t>wz155助学款收入</t>
  </si>
  <si>
    <t>wz164助学款收入</t>
  </si>
  <si>
    <t>wz173助学款收入</t>
  </si>
  <si>
    <t>787,789助学款收入</t>
  </si>
  <si>
    <t>767助学款收入</t>
  </si>
  <si>
    <t>462，250，258，702，261，719助学款收入</t>
  </si>
  <si>
    <t>754助学款收入</t>
  </si>
  <si>
    <t>256，800助学款收入</t>
  </si>
  <si>
    <t>wz215助学款收入</t>
  </si>
  <si>
    <t>wz189助学款收入</t>
  </si>
  <si>
    <t>770，728（结束另转别人）助学款收入</t>
  </si>
  <si>
    <t>16.08.19</t>
  </si>
  <si>
    <t>wz194,wz218助学款收入</t>
  </si>
  <si>
    <t>wz220助学款收入</t>
  </si>
  <si>
    <t>16.08.22</t>
  </si>
  <si>
    <t>715助学款收入</t>
  </si>
  <si>
    <t>16.08.25</t>
  </si>
  <si>
    <t>169助学款收入</t>
  </si>
  <si>
    <t>177助学款收入</t>
  </si>
  <si>
    <t>751助学款收入</t>
  </si>
  <si>
    <t>手牵手收支明细(2016年度09月份)                                                     第1页,共1页</t>
  </si>
  <si>
    <t>云南助学区助学款支出</t>
  </si>
  <si>
    <t>768助学款收入</t>
  </si>
  <si>
    <t>16.09.06</t>
  </si>
  <si>
    <t>704,725,727助学款收入</t>
  </si>
  <si>
    <t>wz168助学款收入</t>
  </si>
  <si>
    <t>16.09.12</t>
  </si>
  <si>
    <t>730助学款收入</t>
  </si>
  <si>
    <t>16.09.19</t>
  </si>
  <si>
    <t>790，797助学款收入</t>
  </si>
  <si>
    <t>16.09.23</t>
  </si>
  <si>
    <t>wz055助学款收入</t>
  </si>
  <si>
    <t>wz140助学款收入</t>
  </si>
  <si>
    <t>wz020助学款收入</t>
  </si>
  <si>
    <t>16.09.29</t>
  </si>
  <si>
    <t>753助学款收入</t>
  </si>
  <si>
    <t>手牵手收支明细(2016年度10月份)                                                     第1页,共1页</t>
  </si>
  <si>
    <t>wz129助学款收入</t>
  </si>
  <si>
    <t>手牵手收支明细(2016年度11月份)                                                     第1页,共1页</t>
  </si>
  <si>
    <t>15.11.16</t>
  </si>
  <si>
    <t>手牵手收支明细(2016年度12月份)                                                     第1页,共1页</t>
  </si>
  <si>
    <t>2016年农行卡累计发生额</t>
  </si>
  <si>
    <t>支付宝  sqs_aixin@163.com  姓名：沈东焕 </t>
  </si>
  <si>
    <r>
      <t>日期</t>
    </r>
    <r>
      <rPr>
        <sz val="12"/>
        <rFont val="宋体"/>
        <family val="0"/>
      </rPr>
      <t xml:space="preserve"> </t>
    </r>
  </si>
  <si>
    <t>2016年01月份止总累计</t>
  </si>
  <si>
    <t>16.02.15</t>
  </si>
  <si>
    <t>701助学款收入</t>
  </si>
  <si>
    <t>wz180助学款收入</t>
  </si>
  <si>
    <t>16.02.22</t>
  </si>
  <si>
    <t>贵州吴娅助学款支出</t>
  </si>
  <si>
    <t>贵州罗昌友助学款支出</t>
  </si>
  <si>
    <t>贵州苏永会助学款支出</t>
  </si>
  <si>
    <t>贵州顾秀敏助学款支出</t>
  </si>
  <si>
    <t>贵州康雪助学款支出</t>
  </si>
  <si>
    <t>贵州顾云飞助学款支出</t>
  </si>
  <si>
    <t>贵州杨军助学款支出</t>
  </si>
  <si>
    <t>贵州罗书助学款支出</t>
  </si>
  <si>
    <t>贵州杨灿助学款支出</t>
  </si>
  <si>
    <t>贵州顾雪助学款支出</t>
  </si>
  <si>
    <t>贵州张以贵助学款支出</t>
  </si>
  <si>
    <t>贵州吴先助学款支出</t>
  </si>
  <si>
    <t>贵州况伟助学款支出</t>
  </si>
  <si>
    <t>贵州刘飘助学款支出</t>
  </si>
  <si>
    <t>贵州姚品助学款支出</t>
  </si>
  <si>
    <t>贵州胡永助学款支出</t>
  </si>
  <si>
    <t>贵州罗美艳助学款支出</t>
  </si>
  <si>
    <t>贵州顾明助学款支出</t>
  </si>
  <si>
    <t>贵州马奔助学款支出</t>
  </si>
  <si>
    <t>贵州杨鹏助学款支出</t>
  </si>
  <si>
    <t>贵州李荣春助学款支出</t>
  </si>
  <si>
    <t>贵州蒋小敏助学款支出</t>
  </si>
  <si>
    <t>贵州顾义扬助学款支出</t>
  </si>
  <si>
    <t>贵州蒋海艳助学款支出</t>
  </si>
  <si>
    <t>贵州朱苹助学款支出</t>
  </si>
  <si>
    <t>贵州顾超助学款支出</t>
  </si>
  <si>
    <t>贵州刘长安助学款支出</t>
  </si>
  <si>
    <t>贵州康磊助学款支出</t>
  </si>
  <si>
    <t>贵州顾贤举助学款支出</t>
  </si>
  <si>
    <t>贵州吴伦芬助学款支出</t>
  </si>
  <si>
    <t>贵州康丽助学款支出</t>
  </si>
  <si>
    <t>贵州王虎助学款支出</t>
  </si>
  <si>
    <t>贵州罗西助学款支出</t>
  </si>
  <si>
    <t>贵州季阅助学款支出</t>
  </si>
  <si>
    <t>贵州苏献园助学款支出</t>
  </si>
  <si>
    <t>2016年02月份止总累计</t>
  </si>
  <si>
    <t>16.03.03</t>
  </si>
  <si>
    <t>贵州李家文助学款支出</t>
  </si>
  <si>
    <t>贵州李敏助学款支出</t>
  </si>
  <si>
    <t>贵州何颖艳助学款支出</t>
  </si>
  <si>
    <t>贵州汪梦悦助学款支出</t>
  </si>
  <si>
    <t>贵州彭真琴助学款支出</t>
  </si>
  <si>
    <t>贵州李梅妍助学款支出</t>
  </si>
  <si>
    <t>贵州王玉珍助学款支出</t>
  </si>
  <si>
    <t>贵州吴思江助学款支出</t>
  </si>
  <si>
    <t>贵州付云峰助学款支出</t>
  </si>
  <si>
    <t>16.03.04</t>
  </si>
  <si>
    <t>贵州王世名助学款支出</t>
  </si>
  <si>
    <t>贵州吴春助学款支出</t>
  </si>
  <si>
    <t>贵州陈艳助学款支出</t>
  </si>
  <si>
    <t>贵州王旭东助学款支出</t>
  </si>
  <si>
    <t>贵州郭加雪助学款支出</t>
  </si>
  <si>
    <t>贵州徐厚濮助学款支出</t>
  </si>
  <si>
    <t>贵州杨美银助学款支出</t>
  </si>
  <si>
    <t>2016年03月份止总累计</t>
  </si>
  <si>
    <t>2016年04月份止总累计</t>
  </si>
  <si>
    <t>2016年05月份止总累计</t>
  </si>
  <si>
    <t>2016年06月份止总累计</t>
  </si>
  <si>
    <t>15.07.08</t>
  </si>
  <si>
    <t>贵州走访保险费（2人）</t>
  </si>
  <si>
    <t>2016年07月份止总累计</t>
  </si>
  <si>
    <t>wz042,wz174助学款收入</t>
  </si>
  <si>
    <t>不能忘情助学款</t>
  </si>
  <si>
    <t>777助学款收入</t>
  </si>
  <si>
    <t>165助学款收入</t>
  </si>
  <si>
    <t>wz042助学款收入</t>
  </si>
  <si>
    <t>wz161助学款收入</t>
  </si>
  <si>
    <t>16.08.02</t>
  </si>
  <si>
    <t>wz082助学款收入</t>
  </si>
  <si>
    <t>wz159,wz163助学款收入</t>
  </si>
  <si>
    <t>wz152助学款收入</t>
  </si>
  <si>
    <t>wz141助学款收入</t>
  </si>
  <si>
    <t>wz153助学款收入</t>
  </si>
  <si>
    <t>wz172助学款收入</t>
  </si>
  <si>
    <t>wz040，wz116助学款收入</t>
  </si>
  <si>
    <t>徐正毅捐款</t>
  </si>
  <si>
    <t>16.08.09</t>
  </si>
  <si>
    <t>wz160助学款收入</t>
  </si>
  <si>
    <t>wz167助学款收入</t>
  </si>
  <si>
    <t>16.08.15</t>
  </si>
  <si>
    <t>wz009助学款收入</t>
  </si>
  <si>
    <t>wz037助学款收入</t>
  </si>
  <si>
    <t>wz186助学款收入</t>
  </si>
  <si>
    <t>wz187助学款收入</t>
  </si>
  <si>
    <t>735助学款收入</t>
  </si>
  <si>
    <t>738助学款收入</t>
  </si>
  <si>
    <t>742助学款收入</t>
  </si>
  <si>
    <t>wz010助学款收入</t>
  </si>
  <si>
    <t>wz197助学款收入</t>
  </si>
  <si>
    <t>wz188助学款收入</t>
  </si>
  <si>
    <t>762助学款收入</t>
  </si>
  <si>
    <t>722助学款收入</t>
  </si>
  <si>
    <t>wz190助学款收入</t>
  </si>
  <si>
    <t>wz110助学款收入</t>
  </si>
  <si>
    <t>769助学款收入</t>
  </si>
  <si>
    <t>741助学款收入</t>
  </si>
  <si>
    <t>wz217助学款收入</t>
  </si>
  <si>
    <t>wz119助学款收入</t>
  </si>
  <si>
    <t>wz120助学款收入</t>
  </si>
  <si>
    <t>wz158助学款收入</t>
  </si>
  <si>
    <t>wz142助学款收入</t>
  </si>
  <si>
    <t>158，167，176助学款收入</t>
  </si>
  <si>
    <t>wz045助学款收入</t>
  </si>
  <si>
    <t>wz039，wz208助学款收入</t>
  </si>
  <si>
    <t>16.08.23</t>
  </si>
  <si>
    <t>wz154助学款收入</t>
  </si>
  <si>
    <t>贵州罗书一学年助学款支出</t>
  </si>
  <si>
    <t>wz080，165助学款收入</t>
  </si>
  <si>
    <t>16.08.27</t>
  </si>
  <si>
    <t>723，729，779，782助学款收入</t>
  </si>
  <si>
    <t>16.08.28</t>
  </si>
  <si>
    <t>788，170助学款收入</t>
  </si>
  <si>
    <t>765助学款收入</t>
  </si>
  <si>
    <t>16.08.29</t>
  </si>
  <si>
    <t>721助学款收入</t>
  </si>
  <si>
    <t>wz182助学款收入</t>
  </si>
  <si>
    <t>740，766助学款收入</t>
  </si>
  <si>
    <t>783助学款收入</t>
  </si>
  <si>
    <t>780助学款收入</t>
  </si>
  <si>
    <t>752助学款收入</t>
  </si>
  <si>
    <t>755助学款收入</t>
  </si>
  <si>
    <t>761助学款收入</t>
  </si>
  <si>
    <t>248助学款收入</t>
  </si>
  <si>
    <t>793助学款收入</t>
  </si>
  <si>
    <t>794助学款收入</t>
  </si>
  <si>
    <t>贵州吴亚助学款支出</t>
  </si>
  <si>
    <r>
      <t>贵州7</t>
    </r>
    <r>
      <rPr>
        <sz val="10"/>
        <rFont val="宋体"/>
        <family val="0"/>
      </rPr>
      <t>22</t>
    </r>
    <r>
      <rPr>
        <sz val="10"/>
        <rFont val="宋体"/>
        <family val="0"/>
      </rPr>
      <t>顾雪助学款支出</t>
    </r>
  </si>
  <si>
    <t>791康静助学款收入</t>
  </si>
  <si>
    <t>2016年09月份止总累计</t>
  </si>
  <si>
    <t>16.09.01</t>
  </si>
  <si>
    <t>772，773助学款收入</t>
  </si>
  <si>
    <t>wz184,wz185助学款收入</t>
  </si>
  <si>
    <t>734，746，747，748助学款收入</t>
  </si>
  <si>
    <t>支付宝账户安全险</t>
  </si>
  <si>
    <t>贵州王玉竹助学款支出</t>
  </si>
  <si>
    <t>贵州苏琴一学年助学款支出</t>
  </si>
  <si>
    <t>贵州康静助学款支出</t>
  </si>
  <si>
    <t>贵州张以贵一学年助学款支出</t>
  </si>
  <si>
    <t>贵州吴先一学年助学款支出</t>
  </si>
  <si>
    <t>750助学款收入</t>
  </si>
  <si>
    <t>贵州常恒助学款支出</t>
  </si>
  <si>
    <t>贵州康胜华助学款支出</t>
  </si>
  <si>
    <t>16.09.02</t>
  </si>
  <si>
    <t>659，wz132助学款收入</t>
  </si>
  <si>
    <t>763，775助学款收入</t>
  </si>
  <si>
    <t>658助学款收入</t>
  </si>
  <si>
    <t>781助学款收入</t>
  </si>
  <si>
    <t>wz210助学款收入</t>
  </si>
  <si>
    <t>wz222助学款收入</t>
  </si>
  <si>
    <t>wz223助学款收入</t>
  </si>
  <si>
    <t>贵州熊松林助学款支出</t>
  </si>
  <si>
    <t>贵州杨冰杰助学款支出</t>
  </si>
  <si>
    <t>贵州艾帅助学款支出</t>
  </si>
  <si>
    <t>贵州郝芳助学款支出</t>
  </si>
  <si>
    <t>贵州康会助学款支出</t>
  </si>
  <si>
    <t>贵州石民警助学款支出</t>
  </si>
  <si>
    <t>贵州陈浩东助学款支出</t>
  </si>
  <si>
    <t>贵州熊静梅助学款支出</t>
  </si>
  <si>
    <t>贵州乐园中小学助学款支出</t>
  </si>
  <si>
    <t>wz178助学款收入</t>
  </si>
  <si>
    <t>wz179助学款收入</t>
  </si>
  <si>
    <t>贵州何垚助学款支出</t>
  </si>
  <si>
    <t>十周年活动总支出</t>
  </si>
  <si>
    <t>wz175助学款收入</t>
  </si>
  <si>
    <t>16.09.13</t>
  </si>
  <si>
    <t>贵州罗艳助学款支出</t>
  </si>
  <si>
    <t>贵州康胜富助学款支出</t>
  </si>
  <si>
    <t>贵州李海助学款支出</t>
  </si>
  <si>
    <t>804助学款收入</t>
  </si>
  <si>
    <t>764，776助学款收入</t>
  </si>
  <si>
    <t>799助学款收入</t>
  </si>
  <si>
    <t>743助学款收入</t>
  </si>
  <si>
    <t>798，800，802，803助学款收入</t>
  </si>
  <si>
    <t>801助学款收入</t>
  </si>
  <si>
    <t>796助学款收入</t>
  </si>
  <si>
    <t>16.09.14</t>
  </si>
  <si>
    <t>贵州张美助学款支出</t>
  </si>
  <si>
    <t>760助学款收入</t>
  </si>
  <si>
    <t>16.09.16</t>
  </si>
  <si>
    <t>贵州康雄助学款支出</t>
  </si>
  <si>
    <t>贵州747顾雪助学款支出</t>
  </si>
  <si>
    <t>786助学款收入</t>
  </si>
  <si>
    <t>16.09.20</t>
  </si>
  <si>
    <t>wz007助学款收入</t>
  </si>
  <si>
    <t>16.09.27</t>
  </si>
  <si>
    <t>wz015助学款收入</t>
  </si>
  <si>
    <t>wz012助学款收入</t>
  </si>
  <si>
    <t>16.09.28</t>
  </si>
  <si>
    <t>wz156助学款收入</t>
  </si>
  <si>
    <t>贵州乐园中小学助学款支出（新增9个）</t>
  </si>
  <si>
    <t>16.10.09</t>
  </si>
  <si>
    <t>重庆茨竹助学区一学年助学款支出</t>
  </si>
  <si>
    <t>16.10.21</t>
  </si>
  <si>
    <t>173助学款收入</t>
  </si>
  <si>
    <t>2016年10月份止总累计</t>
  </si>
  <si>
    <t>本月无发生额</t>
  </si>
  <si>
    <t>2016年11月份止总累计</t>
  </si>
  <si>
    <t>2016年12月份止总累计</t>
  </si>
  <si>
    <t>2016年支付宝累计发生额</t>
  </si>
  <si>
    <t xml:space="preserve">手牵手收支总表      </t>
  </si>
  <si>
    <t>邮政卡</t>
  </si>
  <si>
    <t>2007.01-12</t>
  </si>
  <si>
    <t>2007.01.12</t>
  </si>
  <si>
    <t>农行卡</t>
  </si>
  <si>
    <t>二卡合计</t>
  </si>
  <si>
    <t>2008.01-12</t>
  </si>
  <si>
    <t>2009.01-12</t>
  </si>
  <si>
    <t>2009.01.12</t>
  </si>
  <si>
    <t>2010.01-12</t>
  </si>
  <si>
    <t>2011.01-12</t>
  </si>
  <si>
    <t>2012.01-12</t>
  </si>
  <si>
    <t>2013.01-12</t>
  </si>
  <si>
    <t>2014.01-12</t>
  </si>
  <si>
    <t>支付宝</t>
  </si>
  <si>
    <t>三账号合计</t>
  </si>
  <si>
    <t>2015.01-12</t>
  </si>
  <si>
    <t>2016.01-12</t>
  </si>
  <si>
    <t>总累计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</si>
</sst>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i/>
      <sz val="11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9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2" fontId="4" fillId="0" borderId="14" xfId="0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2" fontId="4" fillId="0" borderId="19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2" fontId="4" fillId="0" borderId="22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2" fontId="4" fillId="0" borderId="25" xfId="0" applyNumberFormat="1" applyFont="1" applyFill="1" applyBorder="1" applyAlignment="1">
      <alignment horizontal="center"/>
    </xf>
    <xf numFmtId="2" fontId="4" fillId="0" borderId="26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/>
    </xf>
    <xf numFmtId="2" fontId="4" fillId="0" borderId="29" xfId="0" applyNumberFormat="1" applyFont="1" applyFill="1" applyBorder="1" applyAlignment="1">
      <alignment horizontal="center"/>
    </xf>
    <xf numFmtId="2" fontId="4" fillId="0" borderId="30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 vertical="center"/>
    </xf>
    <xf numFmtId="2" fontId="4" fillId="0" borderId="31" xfId="0" applyNumberFormat="1" applyFont="1" applyFill="1" applyBorder="1" applyAlignment="1">
      <alignment horizontal="center" vertical="center"/>
    </xf>
    <xf numFmtId="2" fontId="4" fillId="0" borderId="3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5" fillId="33" borderId="14" xfId="0" applyNumberFormat="1" applyFont="1" applyFill="1" applyBorder="1" applyAlignment="1">
      <alignment horizontal="center" vertical="center"/>
    </xf>
    <xf numFmtId="2" fontId="5" fillId="33" borderId="1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33" xfId="0" applyFont="1" applyFill="1" applyBorder="1" applyAlignment="1">
      <alignment horizontal="center" vertical="center"/>
    </xf>
    <xf numFmtId="2" fontId="4" fillId="0" borderId="34" xfId="0" applyNumberFormat="1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center"/>
    </xf>
    <xf numFmtId="176" fontId="4" fillId="0" borderId="36" xfId="0" applyNumberFormat="1" applyFont="1" applyFill="1" applyBorder="1" applyAlignment="1">
      <alignment horizontal="center"/>
    </xf>
    <xf numFmtId="2" fontId="4" fillId="0" borderId="37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2" fontId="4" fillId="0" borderId="39" xfId="0" applyNumberFormat="1" applyFont="1" applyFill="1" applyBorder="1" applyAlignment="1">
      <alignment horizontal="center"/>
    </xf>
    <xf numFmtId="2" fontId="4" fillId="0" borderId="40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 vertical="center"/>
    </xf>
    <xf numFmtId="2" fontId="4" fillId="0" borderId="43" xfId="0" applyNumberFormat="1" applyFont="1" applyFill="1" applyBorder="1" applyAlignment="1">
      <alignment horizontal="center"/>
    </xf>
    <xf numFmtId="2" fontId="4" fillId="0" borderId="4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 vertical="center"/>
    </xf>
    <xf numFmtId="2" fontId="4" fillId="0" borderId="45" xfId="0" applyNumberFormat="1" applyFont="1" applyFill="1" applyBorder="1" applyAlignment="1">
      <alignment horizontal="center" vertical="center"/>
    </xf>
    <xf numFmtId="2" fontId="4" fillId="0" borderId="46" xfId="0" applyNumberFormat="1" applyFont="1" applyFill="1" applyBorder="1" applyAlignment="1">
      <alignment horizontal="center" vertical="center"/>
    </xf>
    <xf numFmtId="2" fontId="5" fillId="33" borderId="34" xfId="0" applyNumberFormat="1" applyFont="1" applyFill="1" applyBorder="1" applyAlignment="1">
      <alignment horizontal="center" vertical="center"/>
    </xf>
    <xf numFmtId="2" fontId="5" fillId="33" borderId="35" xfId="0" applyNumberFormat="1" applyFont="1" applyFill="1" applyBorder="1" applyAlignment="1">
      <alignment horizontal="center" vertical="center"/>
    </xf>
    <xf numFmtId="176" fontId="5" fillId="33" borderId="4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shrinkToFit="1"/>
    </xf>
    <xf numFmtId="0" fontId="4" fillId="0" borderId="49" xfId="0" applyFont="1" applyFill="1" applyBorder="1" applyAlignment="1">
      <alignment shrinkToFit="1"/>
    </xf>
    <xf numFmtId="0" fontId="4" fillId="0" borderId="49" xfId="0" applyFont="1" applyFill="1" applyBorder="1" applyAlignment="1">
      <alignment horizontal="center" shrinkToFit="1"/>
    </xf>
    <xf numFmtId="2" fontId="4" fillId="0" borderId="50" xfId="0" applyNumberFormat="1" applyFont="1" applyFill="1" applyBorder="1" applyAlignment="1">
      <alignment horizontal="center" shrinkToFit="1"/>
    </xf>
    <xf numFmtId="2" fontId="4" fillId="0" borderId="51" xfId="0" applyNumberFormat="1" applyFont="1" applyFill="1" applyBorder="1" applyAlignment="1">
      <alignment horizontal="center" shrinkToFit="1"/>
    </xf>
    <xf numFmtId="0" fontId="4" fillId="0" borderId="28" xfId="0" applyFont="1" applyFill="1" applyBorder="1" applyAlignment="1">
      <alignment horizontal="center" vertical="center" shrinkToFit="1"/>
    </xf>
    <xf numFmtId="14" fontId="4" fillId="0" borderId="52" xfId="0" applyNumberFormat="1" applyFont="1" applyFill="1" applyBorder="1" applyAlignment="1">
      <alignment horizontal="left" vertical="center" shrinkToFit="1"/>
    </xf>
    <xf numFmtId="0" fontId="4" fillId="0" borderId="52" xfId="0" applyFont="1" applyFill="1" applyBorder="1" applyAlignment="1">
      <alignment shrinkToFit="1"/>
    </xf>
    <xf numFmtId="2" fontId="4" fillId="0" borderId="30" xfId="0" applyNumberFormat="1" applyFont="1" applyFill="1" applyBorder="1" applyAlignment="1">
      <alignment horizontal="center" vertical="center" shrinkToFit="1"/>
    </xf>
    <xf numFmtId="2" fontId="4" fillId="0" borderId="26" xfId="0" applyNumberFormat="1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shrinkToFit="1"/>
    </xf>
    <xf numFmtId="0" fontId="4" fillId="0" borderId="21" xfId="0" applyFont="1" applyFill="1" applyBorder="1" applyAlignment="1">
      <alignment shrinkToFit="1"/>
    </xf>
    <xf numFmtId="0" fontId="4" fillId="0" borderId="53" xfId="0" applyFont="1" applyFill="1" applyBorder="1" applyAlignment="1">
      <alignment horizontal="center" shrinkToFit="1"/>
    </xf>
    <xf numFmtId="2" fontId="4" fillId="0" borderId="29" xfId="0" applyNumberFormat="1" applyFont="1" applyFill="1" applyBorder="1" applyAlignment="1">
      <alignment horizontal="center" shrinkToFit="1"/>
    </xf>
    <xf numFmtId="2" fontId="4" fillId="0" borderId="23" xfId="0" applyNumberFormat="1" applyFont="1" applyFill="1" applyBorder="1" applyAlignment="1">
      <alignment horizontal="center" shrinkToFit="1"/>
    </xf>
    <xf numFmtId="0" fontId="4" fillId="0" borderId="54" xfId="0" applyFont="1" applyFill="1" applyBorder="1" applyAlignment="1">
      <alignment horizontal="center" shrinkToFit="1"/>
    </xf>
    <xf numFmtId="0" fontId="4" fillId="0" borderId="55" xfId="0" applyFont="1" applyFill="1" applyBorder="1" applyAlignment="1">
      <alignment horizontal="center" shrinkToFit="1"/>
    </xf>
    <xf numFmtId="2" fontId="4" fillId="0" borderId="9" xfId="0" applyNumberFormat="1" applyFont="1" applyFill="1" applyBorder="1" applyAlignment="1">
      <alignment horizontal="center" shrinkToFit="1"/>
    </xf>
    <xf numFmtId="2" fontId="4" fillId="0" borderId="27" xfId="0" applyNumberFormat="1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4" fillId="0" borderId="36" xfId="0" applyFont="1" applyFill="1" applyBorder="1" applyAlignment="1">
      <alignment horizontal="center" shrinkToFit="1"/>
    </xf>
    <xf numFmtId="2" fontId="4" fillId="0" borderId="14" xfId="0" applyNumberFormat="1" applyFont="1" applyFill="1" applyBorder="1" applyAlignment="1">
      <alignment horizontal="center" shrinkToFit="1"/>
    </xf>
    <xf numFmtId="2" fontId="4" fillId="0" borderId="56" xfId="0" applyNumberFormat="1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4" fillId="0" borderId="48" xfId="0" applyFont="1" applyFill="1" applyBorder="1" applyAlignment="1">
      <alignment shrinkToFit="1"/>
    </xf>
    <xf numFmtId="2" fontId="4" fillId="0" borderId="57" xfId="0" applyNumberFormat="1" applyFont="1" applyFill="1" applyBorder="1" applyAlignment="1">
      <alignment horizontal="center" shrinkToFit="1"/>
    </xf>
    <xf numFmtId="0" fontId="4" fillId="0" borderId="28" xfId="0" applyFont="1" applyFill="1" applyBorder="1" applyAlignment="1">
      <alignment horizontal="center" shrinkToFit="1"/>
    </xf>
    <xf numFmtId="14" fontId="4" fillId="0" borderId="28" xfId="0" applyNumberFormat="1" applyFont="1" applyFill="1" applyBorder="1" applyAlignment="1">
      <alignment horizontal="left" shrinkToFit="1"/>
    </xf>
    <xf numFmtId="49" fontId="4" fillId="0" borderId="52" xfId="0" applyNumberFormat="1" applyFont="1" applyFill="1" applyBorder="1" applyAlignment="1">
      <alignment horizontal="left" vertical="center"/>
    </xf>
    <xf numFmtId="2" fontId="4" fillId="0" borderId="25" xfId="0" applyNumberFormat="1" applyFont="1" applyFill="1" applyBorder="1" applyAlignment="1">
      <alignment horizontal="center" shrinkToFit="1"/>
    </xf>
    <xf numFmtId="2" fontId="4" fillId="0" borderId="26" xfId="0" applyNumberFormat="1" applyFont="1" applyFill="1" applyBorder="1" applyAlignment="1">
      <alignment horizontal="center" shrinkToFit="1"/>
    </xf>
    <xf numFmtId="14" fontId="4" fillId="0" borderId="48" xfId="0" applyNumberFormat="1" applyFont="1" applyFill="1" applyBorder="1" applyAlignment="1">
      <alignment horizontal="left" shrinkToFit="1"/>
    </xf>
    <xf numFmtId="49" fontId="4" fillId="0" borderId="24" xfId="0" applyNumberFormat="1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center" shrinkToFit="1"/>
    </xf>
    <xf numFmtId="2" fontId="4" fillId="0" borderId="15" xfId="0" applyNumberFormat="1" applyFont="1" applyFill="1" applyBorder="1" applyAlignment="1">
      <alignment horizont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2" fontId="4" fillId="0" borderId="59" xfId="0" applyNumberFormat="1" applyFont="1" applyFill="1" applyBorder="1" applyAlignment="1">
      <alignment horizontal="center" shrinkToFit="1"/>
    </xf>
    <xf numFmtId="176" fontId="4" fillId="0" borderId="49" xfId="0" applyNumberFormat="1" applyFont="1" applyFill="1" applyBorder="1" applyAlignment="1">
      <alignment horizontal="center" shrinkToFit="1"/>
    </xf>
    <xf numFmtId="2" fontId="4" fillId="0" borderId="44" xfId="0" applyNumberFormat="1" applyFont="1" applyFill="1" applyBorder="1" applyAlignment="1">
      <alignment horizontal="center" vertical="center" shrinkToFit="1"/>
    </xf>
    <xf numFmtId="2" fontId="4" fillId="0" borderId="52" xfId="0" applyNumberFormat="1" applyFont="1" applyFill="1" applyBorder="1" applyAlignment="1">
      <alignment horizontal="center" vertical="center" shrinkToFit="1"/>
    </xf>
    <xf numFmtId="2" fontId="4" fillId="0" borderId="43" xfId="0" applyNumberFormat="1" applyFont="1" applyFill="1" applyBorder="1" applyAlignment="1">
      <alignment horizontal="center" shrinkToFit="1"/>
    </xf>
    <xf numFmtId="2" fontId="4" fillId="0" borderId="53" xfId="0" applyNumberFormat="1" applyFont="1" applyFill="1" applyBorder="1" applyAlignment="1">
      <alignment horizontal="center" shrinkToFit="1"/>
    </xf>
    <xf numFmtId="2" fontId="4" fillId="0" borderId="55" xfId="0" applyNumberFormat="1" applyFont="1" applyFill="1" applyBorder="1" applyAlignment="1">
      <alignment horizontal="center" shrinkToFit="1"/>
    </xf>
    <xf numFmtId="2" fontId="4" fillId="0" borderId="31" xfId="0" applyNumberFormat="1" applyFont="1" applyFill="1" applyBorder="1" applyAlignment="1">
      <alignment horizontal="center" shrinkToFit="1"/>
    </xf>
    <xf numFmtId="2" fontId="4" fillId="0" borderId="60" xfId="0" applyNumberFormat="1" applyFont="1" applyFill="1" applyBorder="1" applyAlignment="1">
      <alignment horizontal="center" shrinkToFit="1"/>
    </xf>
    <xf numFmtId="2" fontId="4" fillId="0" borderId="61" xfId="0" applyNumberFormat="1" applyFont="1" applyFill="1" applyBorder="1" applyAlignment="1">
      <alignment horizontal="center" shrinkToFit="1"/>
    </xf>
    <xf numFmtId="2" fontId="4" fillId="0" borderId="36" xfId="0" applyNumberFormat="1" applyFont="1" applyFill="1" applyBorder="1" applyAlignment="1">
      <alignment horizontal="center" shrinkToFit="1"/>
    </xf>
    <xf numFmtId="2" fontId="4" fillId="0" borderId="44" xfId="0" applyNumberFormat="1" applyFont="1" applyFill="1" applyBorder="1" applyAlignment="1">
      <alignment horizontal="center" shrinkToFit="1"/>
    </xf>
    <xf numFmtId="2" fontId="4" fillId="0" borderId="30" xfId="0" applyNumberFormat="1" applyFont="1" applyFill="1" applyBorder="1" applyAlignment="1">
      <alignment horizontal="center" shrinkToFit="1"/>
    </xf>
    <xf numFmtId="2" fontId="4" fillId="0" borderId="52" xfId="0" applyNumberFormat="1" applyFont="1" applyFill="1" applyBorder="1" applyAlignment="1">
      <alignment horizontal="center" shrinkToFit="1"/>
    </xf>
    <xf numFmtId="2" fontId="4" fillId="0" borderId="35" xfId="0" applyNumberFormat="1" applyFont="1" applyFill="1" applyBorder="1" applyAlignment="1">
      <alignment horizontal="center" shrinkToFit="1"/>
    </xf>
    <xf numFmtId="14" fontId="4" fillId="0" borderId="52" xfId="0" applyNumberFormat="1" applyFont="1" applyFill="1" applyBorder="1" applyAlignment="1">
      <alignment horizontal="left" shrinkToFit="1"/>
    </xf>
    <xf numFmtId="0" fontId="4" fillId="0" borderId="16" xfId="0" applyFont="1" applyFill="1" applyBorder="1" applyAlignment="1">
      <alignment horizontal="center" shrinkToFit="1"/>
    </xf>
    <xf numFmtId="49" fontId="4" fillId="0" borderId="11" xfId="0" applyNumberFormat="1" applyFont="1" applyFill="1" applyBorder="1" applyAlignment="1">
      <alignment horizontal="left" vertical="center"/>
    </xf>
    <xf numFmtId="2" fontId="4" fillId="0" borderId="34" xfId="0" applyNumberFormat="1" applyFont="1" applyFill="1" applyBorder="1" applyAlignment="1">
      <alignment horizontal="center" shrinkToFit="1"/>
    </xf>
    <xf numFmtId="2" fontId="4" fillId="0" borderId="26" xfId="0" applyNumberFormat="1" applyFont="1" applyFill="1" applyBorder="1" applyAlignment="1">
      <alignment horizontal="left" shrinkToFit="1"/>
    </xf>
    <xf numFmtId="2" fontId="4" fillId="0" borderId="25" xfId="0" applyNumberFormat="1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shrinkToFit="1"/>
    </xf>
    <xf numFmtId="0" fontId="4" fillId="0" borderId="24" xfId="0" applyFont="1" applyFill="1" applyBorder="1" applyAlignment="1">
      <alignment horizontal="center" shrinkToFit="1"/>
    </xf>
    <xf numFmtId="0" fontId="4" fillId="0" borderId="62" xfId="0" applyFont="1" applyFill="1" applyBorder="1" applyAlignment="1">
      <alignment shrinkToFit="1"/>
    </xf>
    <xf numFmtId="2" fontId="4" fillId="0" borderId="22" xfId="0" applyNumberFormat="1" applyFont="1" applyFill="1" applyBorder="1" applyAlignment="1">
      <alignment horizontal="center" shrinkToFit="1"/>
    </xf>
    <xf numFmtId="0" fontId="4" fillId="0" borderId="52" xfId="0" applyFont="1" applyFill="1" applyBorder="1" applyAlignment="1">
      <alignment horizontal="center" shrinkToFit="1"/>
    </xf>
    <xf numFmtId="14" fontId="4" fillId="0" borderId="28" xfId="0" applyNumberFormat="1" applyFont="1" applyFill="1" applyBorder="1" applyAlignment="1">
      <alignment horizontal="left" shrinkToFit="1"/>
    </xf>
    <xf numFmtId="2" fontId="4" fillId="0" borderId="25" xfId="0" applyNumberFormat="1" applyFont="1" applyFill="1" applyBorder="1" applyAlignment="1">
      <alignment horizontal="center" shrinkToFit="1"/>
    </xf>
    <xf numFmtId="14" fontId="4" fillId="0" borderId="63" xfId="0" applyNumberFormat="1" applyFont="1" applyFill="1" applyBorder="1" applyAlignment="1">
      <alignment horizontal="left" shrinkToFit="1"/>
    </xf>
    <xf numFmtId="0" fontId="4" fillId="0" borderId="64" xfId="0" applyFont="1" applyFill="1" applyBorder="1" applyAlignment="1">
      <alignment horizontal="center" shrinkToFit="1"/>
    </xf>
    <xf numFmtId="14" fontId="4" fillId="0" borderId="65" xfId="0" applyNumberFormat="1" applyFont="1" applyFill="1" applyBorder="1" applyAlignment="1">
      <alignment horizontal="left" shrinkToFit="1"/>
    </xf>
    <xf numFmtId="2" fontId="4" fillId="0" borderId="60" xfId="0" applyNumberFormat="1" applyFont="1" applyFill="1" applyBorder="1" applyAlignment="1">
      <alignment horizontal="center" shrinkToFit="1"/>
    </xf>
    <xf numFmtId="2" fontId="4" fillId="0" borderId="32" xfId="0" applyNumberFormat="1" applyFont="1" applyFill="1" applyBorder="1" applyAlignment="1">
      <alignment horizontal="center" shrinkToFit="1"/>
    </xf>
    <xf numFmtId="0" fontId="4" fillId="0" borderId="66" xfId="0" applyFont="1" applyFill="1" applyBorder="1" applyAlignment="1">
      <alignment horizontal="center" shrinkToFit="1"/>
    </xf>
    <xf numFmtId="0" fontId="4" fillId="0" borderId="67" xfId="0" applyFont="1" applyFill="1" applyBorder="1" applyAlignment="1">
      <alignment horizontal="center" shrinkToFit="1"/>
    </xf>
    <xf numFmtId="2" fontId="4" fillId="0" borderId="68" xfId="0" applyNumberFormat="1" applyFont="1" applyFill="1" applyBorder="1" applyAlignment="1">
      <alignment horizontal="center" shrinkToFit="1"/>
    </xf>
    <xf numFmtId="2" fontId="4" fillId="0" borderId="69" xfId="0" applyNumberFormat="1" applyFont="1" applyFill="1" applyBorder="1" applyAlignment="1">
      <alignment horizontal="center" shrinkToFit="1"/>
    </xf>
    <xf numFmtId="0" fontId="4" fillId="0" borderId="54" xfId="0" applyFont="1" applyFill="1" applyBorder="1" applyAlignment="1">
      <alignment shrinkToFit="1"/>
    </xf>
    <xf numFmtId="176" fontId="4" fillId="0" borderId="58" xfId="0" applyNumberFormat="1" applyFont="1" applyFill="1" applyBorder="1" applyAlignment="1">
      <alignment horizontal="center" shrinkToFit="1"/>
    </xf>
    <xf numFmtId="2" fontId="4" fillId="0" borderId="70" xfId="0" applyNumberFormat="1" applyFont="1" applyFill="1" applyBorder="1" applyAlignment="1">
      <alignment horizontal="center" shrinkToFit="1"/>
    </xf>
    <xf numFmtId="2" fontId="4" fillId="0" borderId="46" xfId="0" applyNumberFormat="1" applyFont="1" applyFill="1" applyBorder="1" applyAlignment="1">
      <alignment horizontal="center" shrinkToFit="1"/>
    </xf>
    <xf numFmtId="2" fontId="4" fillId="0" borderId="71" xfId="0" applyNumberFormat="1" applyFont="1" applyFill="1" applyBorder="1" applyAlignment="1">
      <alignment horizontal="center" shrinkToFit="1"/>
    </xf>
    <xf numFmtId="176" fontId="2" fillId="0" borderId="0" xfId="0" applyNumberFormat="1" applyFont="1" applyFill="1" applyBorder="1" applyAlignment="1">
      <alignment horizontal="center" shrinkToFit="1"/>
    </xf>
    <xf numFmtId="176" fontId="2" fillId="0" borderId="0" xfId="0" applyNumberFormat="1" applyFont="1" applyFill="1" applyBorder="1" applyAlignment="1">
      <alignment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shrinkToFit="1"/>
    </xf>
    <xf numFmtId="0" fontId="2" fillId="0" borderId="0" xfId="0" applyFont="1" applyFill="1" applyAlignment="1">
      <alignment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shrinkToFit="1"/>
    </xf>
    <xf numFmtId="0" fontId="4" fillId="0" borderId="49" xfId="0" applyFont="1" applyFill="1" applyBorder="1" applyAlignment="1">
      <alignment shrinkToFit="1"/>
    </xf>
    <xf numFmtId="0" fontId="4" fillId="0" borderId="49" xfId="0" applyFont="1" applyFill="1" applyBorder="1" applyAlignment="1">
      <alignment horizontal="center" shrinkToFit="1"/>
    </xf>
    <xf numFmtId="2" fontId="4" fillId="0" borderId="50" xfId="0" applyNumberFormat="1" applyFont="1" applyFill="1" applyBorder="1" applyAlignment="1">
      <alignment horizontal="center" shrinkToFit="1"/>
    </xf>
    <xf numFmtId="2" fontId="4" fillId="0" borderId="51" xfId="0" applyNumberFormat="1" applyFont="1" applyFill="1" applyBorder="1" applyAlignment="1">
      <alignment horizontal="center" shrinkToFit="1"/>
    </xf>
    <xf numFmtId="0" fontId="4" fillId="0" borderId="49" xfId="0" applyFont="1" applyFill="1" applyBorder="1" applyAlignment="1">
      <alignment horizontal="left" shrinkToFit="1"/>
    </xf>
    <xf numFmtId="14" fontId="4" fillId="0" borderId="52" xfId="0" applyNumberFormat="1" applyFont="1" applyFill="1" applyBorder="1" applyAlignment="1">
      <alignment horizontal="left" vertical="center" shrinkToFit="1"/>
    </xf>
    <xf numFmtId="0" fontId="4" fillId="0" borderId="52" xfId="0" applyFont="1" applyFill="1" applyBorder="1" applyAlignment="1">
      <alignment vertical="center" wrapText="1" shrinkToFit="1"/>
    </xf>
    <xf numFmtId="2" fontId="4" fillId="0" borderId="30" xfId="0" applyNumberFormat="1" applyFont="1" applyFill="1" applyBorder="1" applyAlignment="1">
      <alignment horizontal="center" vertical="center" shrinkToFit="1"/>
    </xf>
    <xf numFmtId="2" fontId="4" fillId="0" borderId="26" xfId="0" applyNumberFormat="1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shrinkToFit="1"/>
    </xf>
    <xf numFmtId="0" fontId="4" fillId="0" borderId="21" xfId="0" applyFont="1" applyFill="1" applyBorder="1" applyAlignment="1">
      <alignment shrinkToFit="1"/>
    </xf>
    <xf numFmtId="0" fontId="4" fillId="0" borderId="53" xfId="0" applyFont="1" applyFill="1" applyBorder="1" applyAlignment="1">
      <alignment horizontal="center" shrinkToFit="1"/>
    </xf>
    <xf numFmtId="2" fontId="4" fillId="0" borderId="29" xfId="0" applyNumberFormat="1" applyFont="1" applyFill="1" applyBorder="1" applyAlignment="1">
      <alignment horizontal="center" shrinkToFit="1"/>
    </xf>
    <xf numFmtId="2" fontId="4" fillId="0" borderId="23" xfId="0" applyNumberFormat="1" applyFont="1" applyFill="1" applyBorder="1" applyAlignment="1">
      <alignment horizontal="center" shrinkToFit="1"/>
    </xf>
    <xf numFmtId="0" fontId="4" fillId="0" borderId="54" xfId="0" applyFont="1" applyFill="1" applyBorder="1" applyAlignment="1">
      <alignment horizontal="center" shrinkToFit="1"/>
    </xf>
    <xf numFmtId="0" fontId="4" fillId="0" borderId="55" xfId="0" applyFont="1" applyFill="1" applyBorder="1" applyAlignment="1">
      <alignment horizontal="center" shrinkToFit="1"/>
    </xf>
    <xf numFmtId="2" fontId="4" fillId="0" borderId="9" xfId="0" applyNumberFormat="1" applyFont="1" applyFill="1" applyBorder="1" applyAlignment="1">
      <alignment horizontal="center" shrinkToFit="1"/>
    </xf>
    <xf numFmtId="2" fontId="4" fillId="0" borderId="27" xfId="0" applyNumberFormat="1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4" fillId="0" borderId="36" xfId="0" applyFont="1" applyFill="1" applyBorder="1" applyAlignment="1">
      <alignment horizontal="center" shrinkToFit="1"/>
    </xf>
    <xf numFmtId="2" fontId="4" fillId="0" borderId="14" xfId="0" applyNumberFormat="1" applyFont="1" applyFill="1" applyBorder="1" applyAlignment="1">
      <alignment horizontal="center" shrinkToFit="1"/>
    </xf>
    <xf numFmtId="2" fontId="4" fillId="0" borderId="56" xfId="0" applyNumberFormat="1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4" fillId="0" borderId="28" xfId="0" applyFont="1" applyFill="1" applyBorder="1" applyAlignment="1">
      <alignment horizontal="center" shrinkToFit="1"/>
    </xf>
    <xf numFmtId="14" fontId="4" fillId="0" borderId="52" xfId="0" applyNumberFormat="1" applyFont="1" applyFill="1" applyBorder="1" applyAlignment="1">
      <alignment horizontal="left" shrinkToFit="1"/>
    </xf>
    <xf numFmtId="0" fontId="4" fillId="0" borderId="52" xfId="0" applyFont="1" applyFill="1" applyBorder="1" applyAlignment="1">
      <alignment shrinkToFit="1"/>
    </xf>
    <xf numFmtId="2" fontId="4" fillId="0" borderId="30" xfId="0" applyNumberFormat="1" applyFont="1" applyFill="1" applyBorder="1" applyAlignment="1">
      <alignment horizontal="center" shrinkToFit="1"/>
    </xf>
    <xf numFmtId="2" fontId="4" fillId="0" borderId="26" xfId="0" applyNumberFormat="1" applyFont="1" applyFill="1" applyBorder="1" applyAlignment="1">
      <alignment horizontal="center" shrinkToFit="1"/>
    </xf>
    <xf numFmtId="14" fontId="4" fillId="0" borderId="49" xfId="0" applyNumberFormat="1" applyFont="1" applyFill="1" applyBorder="1" applyAlignment="1">
      <alignment horizontal="left" shrinkToFit="1"/>
    </xf>
    <xf numFmtId="0" fontId="4" fillId="0" borderId="12" xfId="0" applyFont="1" applyFill="1" applyBorder="1" applyAlignment="1">
      <alignment horizontal="center" shrinkToFit="1"/>
    </xf>
    <xf numFmtId="2" fontId="4" fillId="0" borderId="15" xfId="0" applyNumberFormat="1" applyFont="1" applyFill="1" applyBorder="1" applyAlignment="1">
      <alignment horizontal="center" shrinkToFit="1"/>
    </xf>
    <xf numFmtId="0" fontId="4" fillId="0" borderId="48" xfId="0" applyFont="1" applyFill="1" applyBorder="1" applyAlignment="1">
      <alignment shrinkToFit="1"/>
    </xf>
    <xf numFmtId="2" fontId="4" fillId="0" borderId="57" xfId="0" applyNumberFormat="1" applyFont="1" applyFill="1" applyBorder="1" applyAlignment="1">
      <alignment horizontal="center" shrinkToFit="1"/>
    </xf>
    <xf numFmtId="14" fontId="4" fillId="0" borderId="28" xfId="0" applyNumberFormat="1" applyFont="1" applyFill="1" applyBorder="1" applyAlignment="1">
      <alignment horizontal="left" shrinkToFit="1"/>
    </xf>
    <xf numFmtId="49" fontId="4" fillId="0" borderId="24" xfId="0" applyNumberFormat="1" applyFont="1" applyFill="1" applyBorder="1" applyAlignment="1">
      <alignment horizontal="left" vertical="center"/>
    </xf>
    <xf numFmtId="2" fontId="4" fillId="0" borderId="25" xfId="0" applyNumberFormat="1" applyFont="1" applyFill="1" applyBorder="1" applyAlignment="1">
      <alignment horizontal="center" shrinkToFit="1"/>
    </xf>
    <xf numFmtId="0" fontId="4" fillId="0" borderId="58" xfId="0" applyFont="1" applyFill="1" applyBorder="1" applyAlignment="1">
      <alignment horizont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2" fontId="4" fillId="0" borderId="59" xfId="0" applyNumberFormat="1" applyFont="1" applyFill="1" applyBorder="1" applyAlignment="1">
      <alignment horizontal="center" shrinkToFit="1"/>
    </xf>
    <xf numFmtId="176" fontId="4" fillId="0" borderId="49" xfId="0" applyNumberFormat="1" applyFont="1" applyFill="1" applyBorder="1" applyAlignment="1">
      <alignment horizontal="center" shrinkToFit="1"/>
    </xf>
    <xf numFmtId="2" fontId="4" fillId="0" borderId="52" xfId="0" applyNumberFormat="1" applyFont="1" applyFill="1" applyBorder="1" applyAlignment="1">
      <alignment horizontal="center" shrinkToFit="1"/>
    </xf>
    <xf numFmtId="2" fontId="4" fillId="0" borderId="44" xfId="0" applyNumberFormat="1" applyFont="1" applyFill="1" applyBorder="1" applyAlignment="1">
      <alignment horizontal="center" vertical="center" shrinkToFit="1"/>
    </xf>
    <xf numFmtId="2" fontId="4" fillId="0" borderId="43" xfId="0" applyNumberFormat="1" applyFont="1" applyFill="1" applyBorder="1" applyAlignment="1">
      <alignment horizontal="center" shrinkToFit="1"/>
    </xf>
    <xf numFmtId="2" fontId="4" fillId="0" borderId="53" xfId="0" applyNumberFormat="1" applyFont="1" applyFill="1" applyBorder="1" applyAlignment="1">
      <alignment horizontal="center" shrinkToFit="1"/>
    </xf>
    <xf numFmtId="2" fontId="4" fillId="0" borderId="55" xfId="0" applyNumberFormat="1" applyFont="1" applyFill="1" applyBorder="1" applyAlignment="1">
      <alignment horizontal="center" shrinkToFit="1"/>
    </xf>
    <xf numFmtId="2" fontId="4" fillId="0" borderId="31" xfId="0" applyNumberFormat="1" applyFont="1" applyFill="1" applyBorder="1" applyAlignment="1">
      <alignment horizontal="center" shrinkToFit="1"/>
    </xf>
    <xf numFmtId="2" fontId="4" fillId="0" borderId="60" xfId="0" applyNumberFormat="1" applyFont="1" applyFill="1" applyBorder="1" applyAlignment="1">
      <alignment horizontal="center" shrinkToFit="1"/>
    </xf>
    <xf numFmtId="2" fontId="4" fillId="0" borderId="61" xfId="0" applyNumberFormat="1" applyFont="1" applyFill="1" applyBorder="1" applyAlignment="1">
      <alignment horizontal="center" shrinkToFit="1"/>
    </xf>
    <xf numFmtId="2" fontId="4" fillId="0" borderId="36" xfId="0" applyNumberFormat="1" applyFont="1" applyFill="1" applyBorder="1" applyAlignment="1">
      <alignment horizontal="center" shrinkToFit="1"/>
    </xf>
    <xf numFmtId="2" fontId="4" fillId="0" borderId="44" xfId="0" applyNumberFormat="1" applyFont="1" applyFill="1" applyBorder="1" applyAlignment="1">
      <alignment horizontal="center" shrinkToFit="1"/>
    </xf>
    <xf numFmtId="2" fontId="4" fillId="0" borderId="35" xfId="0" applyNumberFormat="1" applyFont="1" applyFill="1" applyBorder="1" applyAlignment="1">
      <alignment horizontal="center" shrinkToFit="1"/>
    </xf>
    <xf numFmtId="2" fontId="4" fillId="0" borderId="34" xfId="0" applyNumberFormat="1" applyFont="1" applyFill="1" applyBorder="1" applyAlignment="1">
      <alignment horizontal="center" shrinkToFit="1"/>
    </xf>
    <xf numFmtId="0" fontId="4" fillId="0" borderId="62" xfId="0" applyFont="1" applyFill="1" applyBorder="1" applyAlignment="1">
      <alignment shrinkToFit="1"/>
    </xf>
    <xf numFmtId="49" fontId="4" fillId="0" borderId="52" xfId="0" applyNumberFormat="1" applyFont="1" applyFill="1" applyBorder="1" applyAlignment="1">
      <alignment horizontal="left" vertical="center"/>
    </xf>
    <xf numFmtId="2" fontId="4" fillId="0" borderId="26" xfId="0" applyNumberFormat="1" applyFont="1" applyFill="1" applyBorder="1" applyAlignment="1">
      <alignment horizontal="left" shrinkToFit="1"/>
    </xf>
    <xf numFmtId="0" fontId="4" fillId="0" borderId="28" xfId="0" applyFont="1" applyFill="1" applyBorder="1" applyAlignment="1">
      <alignment horizontal="center" vertical="center" shrinkToFit="1"/>
    </xf>
    <xf numFmtId="2" fontId="4" fillId="0" borderId="25" xfId="0" applyNumberFormat="1" applyFont="1" applyFill="1" applyBorder="1" applyAlignment="1">
      <alignment horizontal="center" vertical="center" shrinkToFit="1"/>
    </xf>
    <xf numFmtId="49" fontId="4" fillId="0" borderId="52" xfId="0" applyNumberFormat="1" applyFont="1" applyFill="1" applyBorder="1" applyAlignment="1">
      <alignment horizontal="left" vertical="center" shrinkToFit="1"/>
    </xf>
    <xf numFmtId="14" fontId="4" fillId="0" borderId="65" xfId="0" applyNumberFormat="1" applyFont="1" applyFill="1" applyBorder="1" applyAlignment="1">
      <alignment horizontal="left" shrinkToFit="1"/>
    </xf>
    <xf numFmtId="2" fontId="4" fillId="0" borderId="52" xfId="0" applyNumberFormat="1" applyFont="1" applyFill="1" applyBorder="1" applyAlignment="1">
      <alignment horizontal="center" vertical="center" shrinkToFit="1"/>
    </xf>
    <xf numFmtId="14" fontId="4" fillId="0" borderId="24" xfId="0" applyNumberFormat="1" applyFont="1" applyFill="1" applyBorder="1" applyAlignment="1">
      <alignment horizontal="left" shrinkToFit="1"/>
    </xf>
    <xf numFmtId="0" fontId="4" fillId="0" borderId="70" xfId="0" applyFont="1" applyFill="1" applyBorder="1" applyAlignment="1">
      <alignment shrinkToFit="1"/>
    </xf>
    <xf numFmtId="176" fontId="2" fillId="0" borderId="0" xfId="0" applyNumberFormat="1" applyFont="1" applyFill="1" applyBorder="1" applyAlignment="1">
      <alignment horizontal="center" shrinkToFit="1"/>
    </xf>
    <xf numFmtId="176" fontId="2" fillId="0" borderId="0" xfId="0" applyNumberFormat="1" applyFont="1" applyFill="1" applyBorder="1" applyAlignment="1">
      <alignment shrinkToFit="1"/>
    </xf>
    <xf numFmtId="14" fontId="4" fillId="0" borderId="48" xfId="0" applyNumberFormat="1" applyFont="1" applyFill="1" applyBorder="1" applyAlignment="1">
      <alignment horizontal="left" shrinkToFit="1"/>
    </xf>
    <xf numFmtId="0" fontId="4" fillId="0" borderId="24" xfId="0" applyFont="1" applyFill="1" applyBorder="1" applyAlignment="1">
      <alignment shrinkToFit="1"/>
    </xf>
    <xf numFmtId="0" fontId="4" fillId="0" borderId="54" xfId="0" applyFont="1" applyFill="1" applyBorder="1" applyAlignment="1">
      <alignment shrinkToFit="1"/>
    </xf>
    <xf numFmtId="0" fontId="4" fillId="0" borderId="58" xfId="0" applyFont="1" applyFill="1" applyBorder="1" applyAlignment="1">
      <alignment shrinkToFit="1"/>
    </xf>
    <xf numFmtId="49" fontId="4" fillId="0" borderId="24" xfId="0" applyNumberFormat="1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2" fontId="4" fillId="0" borderId="72" xfId="0" applyNumberFormat="1" applyFont="1" applyFill="1" applyBorder="1" applyAlignment="1">
      <alignment horizontal="center" shrinkToFit="1"/>
    </xf>
    <xf numFmtId="176" fontId="4" fillId="0" borderId="58" xfId="0" applyNumberFormat="1" applyFont="1" applyFill="1" applyBorder="1" applyAlignment="1">
      <alignment horizontal="center" shrinkToFit="1"/>
    </xf>
    <xf numFmtId="2" fontId="4" fillId="0" borderId="41" xfId="0" applyNumberFormat="1" applyFont="1" applyFill="1" applyBorder="1" applyAlignment="1">
      <alignment horizontal="center" shrinkToFit="1"/>
    </xf>
    <xf numFmtId="2" fontId="4" fillId="0" borderId="70" xfId="0" applyNumberFormat="1" applyFont="1" applyFill="1" applyBorder="1" applyAlignment="1">
      <alignment horizontal="center" shrinkToFit="1"/>
    </xf>
    <xf numFmtId="2" fontId="4" fillId="0" borderId="40" xfId="0" applyNumberFormat="1" applyFont="1" applyFill="1" applyBorder="1" applyAlignment="1">
      <alignment horizontal="center" shrinkToFit="1"/>
    </xf>
    <xf numFmtId="2" fontId="4" fillId="0" borderId="67" xfId="0" applyNumberFormat="1" applyFont="1" applyFill="1" applyBorder="1" applyAlignment="1">
      <alignment horizontal="center" shrinkToFit="1"/>
    </xf>
    <xf numFmtId="2" fontId="4" fillId="0" borderId="32" xfId="0" applyNumberFormat="1" applyFont="1" applyFill="1" applyBorder="1" applyAlignment="1">
      <alignment horizontal="center" shrinkToFit="1"/>
    </xf>
    <xf numFmtId="2" fontId="4" fillId="0" borderId="46" xfId="0" applyNumberFormat="1" applyFont="1" applyFill="1" applyBorder="1" applyAlignment="1">
      <alignment horizontal="center" shrinkToFit="1"/>
    </xf>
    <xf numFmtId="2" fontId="4" fillId="0" borderId="12" xfId="0" applyNumberFormat="1" applyFont="1" applyFill="1" applyBorder="1" applyAlignment="1">
      <alignment horizontal="center" shrinkToFit="1"/>
    </xf>
    <xf numFmtId="2" fontId="4" fillId="0" borderId="10" xfId="0" applyNumberFormat="1" applyFont="1" applyFill="1" applyBorder="1" applyAlignment="1">
      <alignment horizontal="center" shrinkToFit="1"/>
    </xf>
    <xf numFmtId="2" fontId="4" fillId="0" borderId="33" xfId="0" applyNumberFormat="1" applyFont="1" applyFill="1" applyBorder="1" applyAlignment="1">
      <alignment horizontal="center" shrinkToFit="1"/>
    </xf>
    <xf numFmtId="2" fontId="4" fillId="0" borderId="21" xfId="0" applyNumberFormat="1" applyFont="1" applyFill="1" applyBorder="1" applyAlignment="1">
      <alignment horizontal="center" shrinkToFit="1"/>
    </xf>
    <xf numFmtId="2" fontId="4" fillId="0" borderId="54" xfId="0" applyNumberFormat="1" applyFont="1" applyFill="1" applyBorder="1" applyAlignment="1">
      <alignment horizontal="center" shrinkToFit="1"/>
    </xf>
    <xf numFmtId="2" fontId="4" fillId="0" borderId="58" xfId="0" applyNumberFormat="1" applyFont="1" applyFill="1" applyBorder="1" applyAlignment="1">
      <alignment horizontal="center" shrinkToFit="1"/>
    </xf>
    <xf numFmtId="2" fontId="4" fillId="0" borderId="22" xfId="0" applyNumberFormat="1" applyFont="1" applyFill="1" applyBorder="1" applyAlignment="1">
      <alignment horizontal="center" shrinkToFit="1"/>
    </xf>
    <xf numFmtId="0" fontId="4" fillId="0" borderId="62" xfId="0" applyFont="1" applyFill="1" applyBorder="1" applyAlignment="1">
      <alignment horizontal="center" shrinkToFit="1"/>
    </xf>
    <xf numFmtId="49" fontId="4" fillId="0" borderId="54" xfId="0" applyNumberFormat="1" applyFont="1" applyFill="1" applyBorder="1" applyAlignment="1">
      <alignment horizontal="left" vertical="center" shrinkToFit="1"/>
    </xf>
    <xf numFmtId="0" fontId="4" fillId="0" borderId="73" xfId="0" applyFont="1" applyFill="1" applyBorder="1" applyAlignment="1">
      <alignment horizontal="center" shrinkToFit="1"/>
    </xf>
    <xf numFmtId="0" fontId="4" fillId="0" borderId="24" xfId="0" applyFont="1" applyFill="1" applyBorder="1" applyAlignment="1">
      <alignment horizontal="center" shrinkToFit="1"/>
    </xf>
    <xf numFmtId="0" fontId="4" fillId="0" borderId="74" xfId="0" applyFont="1" applyFill="1" applyBorder="1" applyAlignment="1">
      <alignment horizontal="center" shrinkToFit="1"/>
    </xf>
    <xf numFmtId="176" fontId="4" fillId="0" borderId="21" xfId="0" applyNumberFormat="1" applyFont="1" applyFill="1" applyBorder="1" applyAlignment="1">
      <alignment horizontal="center" shrinkToFit="1"/>
    </xf>
    <xf numFmtId="2" fontId="4" fillId="0" borderId="24" xfId="0" applyNumberFormat="1" applyFont="1" applyFill="1" applyBorder="1" applyAlignment="1">
      <alignment horizontal="center" shrinkToFit="1"/>
    </xf>
    <xf numFmtId="2" fontId="4" fillId="0" borderId="45" xfId="0" applyNumberFormat="1" applyFont="1" applyFill="1" applyBorder="1" applyAlignment="1">
      <alignment horizontal="center" shrinkToFit="1"/>
    </xf>
    <xf numFmtId="2" fontId="4" fillId="0" borderId="11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62" xfId="0" applyFont="1" applyFill="1" applyBorder="1" applyAlignment="1">
      <alignment horizontal="center" vertical="center" shrinkToFit="1"/>
    </xf>
    <xf numFmtId="0" fontId="2" fillId="0" borderId="65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54" xfId="0" applyFont="1" applyFill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 shrinkToFit="1"/>
    </xf>
    <xf numFmtId="0" fontId="2" fillId="0" borderId="6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0" fontId="2" fillId="0" borderId="55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75" xfId="0" applyNumberFormat="1" applyFont="1" applyFill="1" applyBorder="1" applyAlignment="1">
      <alignment horizontal="center" vertical="center"/>
    </xf>
    <xf numFmtId="2" fontId="4" fillId="0" borderId="64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75" xfId="0" applyNumberFormat="1" applyFont="1" applyFill="1" applyBorder="1" applyAlignment="1">
      <alignment horizontal="center" vertical="center"/>
    </xf>
    <xf numFmtId="176" fontId="4" fillId="0" borderId="64" xfId="0" applyNumberFormat="1" applyFont="1" applyFill="1" applyBorder="1" applyAlignment="1">
      <alignment horizontal="center" vertical="center"/>
    </xf>
    <xf numFmtId="2" fontId="4" fillId="0" borderId="53" xfId="0" applyNumberFormat="1" applyFont="1" applyFill="1" applyBorder="1" applyAlignment="1">
      <alignment horizontal="center" vertical="center"/>
    </xf>
    <xf numFmtId="2" fontId="4" fillId="0" borderId="70" xfId="0" applyNumberFormat="1" applyFont="1" applyFill="1" applyBorder="1" applyAlignment="1">
      <alignment horizontal="center" vertical="center"/>
    </xf>
    <xf numFmtId="2" fontId="4" fillId="0" borderId="61" xfId="0" applyNumberFormat="1" applyFont="1" applyFill="1" applyBorder="1" applyAlignment="1">
      <alignment horizontal="center" vertical="center"/>
    </xf>
    <xf numFmtId="2" fontId="4" fillId="0" borderId="58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13</xdr:col>
      <xdr:colOff>571500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391525" y="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0</xdr:rowOff>
    </xdr:from>
    <xdr:to>
      <xdr:col>9</xdr:col>
      <xdr:colOff>676275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010275" y="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010275" y="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13</xdr:col>
      <xdr:colOff>590550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2105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4"/>
  <sheetViews>
    <sheetView zoomScalePageLayoutView="0" workbookViewId="0" topLeftCell="A139">
      <selection activeCell="D163" sqref="D163"/>
    </sheetView>
  </sheetViews>
  <sheetFormatPr defaultColWidth="9.00390625" defaultRowHeight="15"/>
  <cols>
    <col min="1" max="1" width="2.8515625" style="176" customWidth="1"/>
    <col min="2" max="2" width="8.421875" style="146" customWidth="1"/>
    <col min="3" max="3" width="28.57421875" style="146" customWidth="1"/>
    <col min="4" max="4" width="9.140625" style="176" customWidth="1"/>
    <col min="5" max="7" width="8.57421875" style="176" customWidth="1"/>
    <col min="8" max="9" width="6.8515625" style="176" customWidth="1"/>
    <col min="10" max="12" width="9.421875" style="176" customWidth="1"/>
    <col min="13" max="13" width="9.00390625" style="176" customWidth="1"/>
    <col min="14" max="14" width="8.57421875" style="176" customWidth="1"/>
    <col min="15" max="16384" width="9.00390625" style="176" customWidth="1"/>
  </cols>
  <sheetData>
    <row r="1" spans="1:14" s="148" customFormat="1" ht="18.75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</row>
    <row r="2" spans="1:14" s="148" customFormat="1" ht="18.75">
      <c r="A2" s="251" t="s">
        <v>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4" s="145" customFormat="1" ht="15.75" customHeight="1">
      <c r="A3" s="256"/>
      <c r="B3" s="258" t="s">
        <v>2</v>
      </c>
      <c r="C3" s="258" t="s">
        <v>3</v>
      </c>
      <c r="D3" s="252" t="s">
        <v>4</v>
      </c>
      <c r="E3" s="253"/>
      <c r="F3" s="253"/>
      <c r="G3" s="253"/>
      <c r="H3" s="253"/>
      <c r="I3" s="254"/>
      <c r="J3" s="252" t="s">
        <v>5</v>
      </c>
      <c r="K3" s="253"/>
      <c r="L3" s="253"/>
      <c r="M3" s="255"/>
      <c r="N3" s="261" t="s">
        <v>6</v>
      </c>
    </row>
    <row r="4" spans="1:14" s="145" customFormat="1" ht="14.25">
      <c r="A4" s="257"/>
      <c r="B4" s="259"/>
      <c r="C4" s="259"/>
      <c r="D4" s="151" t="s">
        <v>7</v>
      </c>
      <c r="E4" s="152" t="s">
        <v>8</v>
      </c>
      <c r="F4" s="152" t="s">
        <v>9</v>
      </c>
      <c r="G4" s="152" t="s">
        <v>10</v>
      </c>
      <c r="H4" s="152" t="s">
        <v>11</v>
      </c>
      <c r="I4" s="191" t="s">
        <v>12</v>
      </c>
      <c r="J4" s="151" t="s">
        <v>13</v>
      </c>
      <c r="K4" s="152" t="s">
        <v>14</v>
      </c>
      <c r="L4" s="152" t="s">
        <v>15</v>
      </c>
      <c r="M4" s="192" t="s">
        <v>16</v>
      </c>
      <c r="N4" s="262"/>
    </row>
    <row r="5" spans="1:14" s="146" customFormat="1" ht="14.25" customHeight="1">
      <c r="A5" s="153"/>
      <c r="B5" s="154"/>
      <c r="C5" s="155" t="s">
        <v>17</v>
      </c>
      <c r="D5" s="156"/>
      <c r="E5" s="157"/>
      <c r="F5" s="157"/>
      <c r="G5" s="157"/>
      <c r="H5" s="157"/>
      <c r="I5" s="193"/>
      <c r="J5" s="156"/>
      <c r="K5" s="157"/>
      <c r="L5" s="157"/>
      <c r="M5" s="193"/>
      <c r="N5" s="194">
        <v>55545.64</v>
      </c>
    </row>
    <row r="6" spans="1:14" s="146" customFormat="1" ht="14.25" customHeight="1">
      <c r="A6" s="177">
        <v>1</v>
      </c>
      <c r="B6" s="178" t="s">
        <v>18</v>
      </c>
      <c r="C6" s="179" t="s">
        <v>19</v>
      </c>
      <c r="D6" s="180"/>
      <c r="E6" s="181"/>
      <c r="F6" s="181"/>
      <c r="G6" s="181"/>
      <c r="H6" s="181"/>
      <c r="I6" s="204"/>
      <c r="J6" s="180"/>
      <c r="K6" s="181"/>
      <c r="L6" s="181"/>
      <c r="M6" s="204">
        <v>2</v>
      </c>
      <c r="N6" s="195">
        <f>N5+D6+E6+H6+I6-J6-M6</f>
        <v>55543.64</v>
      </c>
    </row>
    <row r="7" spans="1:14" s="146" customFormat="1" ht="14.25" customHeight="1">
      <c r="A7" s="163"/>
      <c r="B7" s="164"/>
      <c r="C7" s="165" t="s">
        <v>20</v>
      </c>
      <c r="D7" s="166">
        <f aca="true" t="shared" si="0" ref="D7:M7">SUM(D6:D6)</f>
        <v>0</v>
      </c>
      <c r="E7" s="167">
        <f t="shared" si="0"/>
        <v>0</v>
      </c>
      <c r="F7" s="167">
        <f t="shared" si="0"/>
        <v>0</v>
      </c>
      <c r="G7" s="167">
        <f t="shared" si="0"/>
        <v>0</v>
      </c>
      <c r="H7" s="167">
        <f t="shared" si="0"/>
        <v>0</v>
      </c>
      <c r="I7" s="197">
        <f t="shared" si="0"/>
        <v>0</v>
      </c>
      <c r="J7" s="166">
        <f t="shared" si="0"/>
        <v>0</v>
      </c>
      <c r="K7" s="167">
        <f t="shared" si="0"/>
        <v>0</v>
      </c>
      <c r="L7" s="167">
        <f t="shared" si="0"/>
        <v>0</v>
      </c>
      <c r="M7" s="197">
        <f t="shared" si="0"/>
        <v>2</v>
      </c>
      <c r="N7" s="198">
        <f>N5+D7+E7+H7+I7-J7-M7</f>
        <v>55543.64</v>
      </c>
    </row>
    <row r="8" spans="1:14" s="146" customFormat="1" ht="14.25" customHeight="1">
      <c r="A8" s="168"/>
      <c r="B8" s="168"/>
      <c r="C8" s="169" t="s">
        <v>21</v>
      </c>
      <c r="D8" s="170">
        <f aca="true" t="shared" si="1" ref="D8:N8">D7</f>
        <v>0</v>
      </c>
      <c r="E8" s="171">
        <f t="shared" si="1"/>
        <v>0</v>
      </c>
      <c r="F8" s="171">
        <f t="shared" si="1"/>
        <v>0</v>
      </c>
      <c r="G8" s="171">
        <f t="shared" si="1"/>
        <v>0</v>
      </c>
      <c r="H8" s="171">
        <f t="shared" si="1"/>
        <v>0</v>
      </c>
      <c r="I8" s="199">
        <f t="shared" si="1"/>
        <v>0</v>
      </c>
      <c r="J8" s="200">
        <f t="shared" si="1"/>
        <v>0</v>
      </c>
      <c r="K8" s="201">
        <f t="shared" si="1"/>
        <v>0</v>
      </c>
      <c r="L8" s="201">
        <f t="shared" si="1"/>
        <v>0</v>
      </c>
      <c r="M8" s="202">
        <f t="shared" si="1"/>
        <v>2</v>
      </c>
      <c r="N8" s="199">
        <f t="shared" si="1"/>
        <v>55543.64</v>
      </c>
    </row>
    <row r="9" spans="1:14" s="146" customFormat="1" ht="14.25" customHeight="1">
      <c r="A9" s="172"/>
      <c r="B9" s="172"/>
      <c r="C9" s="173" t="s">
        <v>22</v>
      </c>
      <c r="D9" s="174">
        <f>908721+D8</f>
        <v>908721</v>
      </c>
      <c r="E9" s="175">
        <f>56072+E8</f>
        <v>56072</v>
      </c>
      <c r="F9" s="175">
        <f>3000+F8</f>
        <v>3000</v>
      </c>
      <c r="G9" s="175">
        <f>3900+G8</f>
        <v>3900</v>
      </c>
      <c r="H9" s="175">
        <f>2231.75+H8</f>
        <v>2231.75</v>
      </c>
      <c r="I9" s="203">
        <f>1157.25+I8</f>
        <v>1157.25</v>
      </c>
      <c r="J9" s="175">
        <f>882438+J8</f>
        <v>882438</v>
      </c>
      <c r="K9" s="175">
        <f>6000+K8</f>
        <v>6000</v>
      </c>
      <c r="L9" s="175">
        <f>4068.2+L8</f>
        <v>4068.2</v>
      </c>
      <c r="M9" s="175">
        <f>27030.16+M8</f>
        <v>27032.16</v>
      </c>
      <c r="N9" s="203">
        <f>D9+E9+F9+G9+H9+I9-J9-K9-L9-M9</f>
        <v>55543.64</v>
      </c>
    </row>
    <row r="11" spans="1:14" s="148" customFormat="1" ht="18.75">
      <c r="A11" s="251" t="s">
        <v>23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</row>
    <row r="12" spans="1:14" s="148" customFormat="1" ht="18.75">
      <c r="A12" s="251" t="s">
        <v>1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</row>
    <row r="13" spans="1:14" s="145" customFormat="1" ht="15.75" customHeight="1">
      <c r="A13" s="256"/>
      <c r="B13" s="258" t="s">
        <v>2</v>
      </c>
      <c r="C13" s="258" t="s">
        <v>3</v>
      </c>
      <c r="D13" s="252" t="s">
        <v>4</v>
      </c>
      <c r="E13" s="253"/>
      <c r="F13" s="253"/>
      <c r="G13" s="253"/>
      <c r="H13" s="253"/>
      <c r="I13" s="254"/>
      <c r="J13" s="252" t="s">
        <v>5</v>
      </c>
      <c r="K13" s="253"/>
      <c r="L13" s="253"/>
      <c r="M13" s="255"/>
      <c r="N13" s="261" t="s">
        <v>6</v>
      </c>
    </row>
    <row r="14" spans="1:14" s="145" customFormat="1" ht="14.25">
      <c r="A14" s="257"/>
      <c r="B14" s="259"/>
      <c r="C14" s="260"/>
      <c r="D14" s="151" t="s">
        <v>7</v>
      </c>
      <c r="E14" s="152" t="s">
        <v>8</v>
      </c>
      <c r="F14" s="152" t="s">
        <v>9</v>
      </c>
      <c r="G14" s="152" t="s">
        <v>10</v>
      </c>
      <c r="H14" s="152" t="s">
        <v>11</v>
      </c>
      <c r="I14" s="191" t="s">
        <v>12</v>
      </c>
      <c r="J14" s="224" t="s">
        <v>13</v>
      </c>
      <c r="K14" s="225" t="s">
        <v>14</v>
      </c>
      <c r="L14" s="225" t="s">
        <v>15</v>
      </c>
      <c r="M14" s="226" t="s">
        <v>16</v>
      </c>
      <c r="N14" s="262"/>
    </row>
    <row r="15" spans="1:14" s="146" customFormat="1" ht="14.25" customHeight="1">
      <c r="A15" s="153"/>
      <c r="B15" s="185"/>
      <c r="C15" s="163" t="s">
        <v>24</v>
      </c>
      <c r="D15" s="186"/>
      <c r="E15" s="157"/>
      <c r="F15" s="157"/>
      <c r="G15" s="157"/>
      <c r="H15" s="157"/>
      <c r="I15" s="227"/>
      <c r="J15" s="166"/>
      <c r="K15" s="167"/>
      <c r="L15" s="167"/>
      <c r="M15" s="197"/>
      <c r="N15" s="228">
        <f>N9</f>
        <v>55543.64</v>
      </c>
    </row>
    <row r="16" spans="1:14" s="146" customFormat="1" ht="14.25" customHeight="1">
      <c r="A16" s="177">
        <v>1</v>
      </c>
      <c r="B16" s="187" t="s">
        <v>25</v>
      </c>
      <c r="C16" s="179" t="s">
        <v>19</v>
      </c>
      <c r="D16" s="189"/>
      <c r="E16" s="181"/>
      <c r="F16" s="181"/>
      <c r="G16" s="181"/>
      <c r="H16" s="181"/>
      <c r="I16" s="229"/>
      <c r="J16" s="180"/>
      <c r="K16" s="181"/>
      <c r="L16" s="181"/>
      <c r="M16" s="204">
        <v>2</v>
      </c>
      <c r="N16" s="230">
        <f>N15+D16+E16+H16+I16-J16-M16</f>
        <v>55541.64</v>
      </c>
    </row>
    <row r="17" spans="1:14" s="146" customFormat="1" ht="14.25" customHeight="1">
      <c r="A17" s="153">
        <f>A16+1</f>
        <v>2</v>
      </c>
      <c r="B17" s="219" t="s">
        <v>26</v>
      </c>
      <c r="C17" s="220" t="s">
        <v>27</v>
      </c>
      <c r="D17" s="186">
        <v>1000</v>
      </c>
      <c r="E17" s="157"/>
      <c r="F17" s="157"/>
      <c r="G17" s="157"/>
      <c r="H17" s="157"/>
      <c r="I17" s="227"/>
      <c r="J17" s="180"/>
      <c r="K17" s="181"/>
      <c r="L17" s="181"/>
      <c r="M17" s="204"/>
      <c r="N17" s="230">
        <f>N16+D17+E17+H17+I17-J17-M17</f>
        <v>56541.64</v>
      </c>
    </row>
    <row r="18" spans="1:14" s="146" customFormat="1" ht="14.25" customHeight="1">
      <c r="A18" s="163"/>
      <c r="B18" s="164"/>
      <c r="C18" s="190" t="s">
        <v>20</v>
      </c>
      <c r="D18" s="166">
        <f aca="true" t="shared" si="2" ref="D18:M18">SUM(D16:D17)</f>
        <v>1000</v>
      </c>
      <c r="E18" s="167">
        <f t="shared" si="2"/>
        <v>0</v>
      </c>
      <c r="F18" s="167">
        <f t="shared" si="2"/>
        <v>0</v>
      </c>
      <c r="G18" s="167">
        <f t="shared" si="2"/>
        <v>0</v>
      </c>
      <c r="H18" s="167">
        <f t="shared" si="2"/>
        <v>0</v>
      </c>
      <c r="I18" s="231">
        <f t="shared" si="2"/>
        <v>0</v>
      </c>
      <c r="J18" s="166">
        <f t="shared" si="2"/>
        <v>0</v>
      </c>
      <c r="K18" s="167">
        <f t="shared" si="2"/>
        <v>0</v>
      </c>
      <c r="L18" s="167">
        <f t="shared" si="2"/>
        <v>0</v>
      </c>
      <c r="M18" s="197">
        <f t="shared" si="2"/>
        <v>2</v>
      </c>
      <c r="N18" s="198">
        <f>N15+D18+E18+H18+I18-J18-M18</f>
        <v>56541.64</v>
      </c>
    </row>
    <row r="19" spans="1:14" s="146" customFormat="1" ht="14.25" customHeight="1">
      <c r="A19" s="168"/>
      <c r="B19" s="168"/>
      <c r="C19" s="169" t="s">
        <v>28</v>
      </c>
      <c r="D19" s="170">
        <f aca="true" t="shared" si="3" ref="D19:N19">D18</f>
        <v>1000</v>
      </c>
      <c r="E19" s="171">
        <f t="shared" si="3"/>
        <v>0</v>
      </c>
      <c r="F19" s="171">
        <f t="shared" si="3"/>
        <v>0</v>
      </c>
      <c r="G19" s="171">
        <f t="shared" si="3"/>
        <v>0</v>
      </c>
      <c r="H19" s="171">
        <f t="shared" si="3"/>
        <v>0</v>
      </c>
      <c r="I19" s="232">
        <f t="shared" si="3"/>
        <v>0</v>
      </c>
      <c r="J19" s="200">
        <f t="shared" si="3"/>
        <v>0</v>
      </c>
      <c r="K19" s="233">
        <f t="shared" si="3"/>
        <v>0</v>
      </c>
      <c r="L19" s="233">
        <f t="shared" si="3"/>
        <v>0</v>
      </c>
      <c r="M19" s="234">
        <f t="shared" si="3"/>
        <v>2</v>
      </c>
      <c r="N19" s="199">
        <f t="shared" si="3"/>
        <v>56541.64</v>
      </c>
    </row>
    <row r="20" spans="1:14" s="146" customFormat="1" ht="14.25" customHeight="1">
      <c r="A20" s="172"/>
      <c r="B20" s="172"/>
      <c r="C20" s="173" t="s">
        <v>29</v>
      </c>
      <c r="D20" s="174">
        <f>D9+D19</f>
        <v>909721</v>
      </c>
      <c r="E20" s="175">
        <f aca="true" t="shared" si="4" ref="E20:M20">E19+E9</f>
        <v>56072</v>
      </c>
      <c r="F20" s="175">
        <f t="shared" si="4"/>
        <v>3000</v>
      </c>
      <c r="G20" s="175">
        <f t="shared" si="4"/>
        <v>3900</v>
      </c>
      <c r="H20" s="175">
        <f t="shared" si="4"/>
        <v>2231.75</v>
      </c>
      <c r="I20" s="235">
        <f t="shared" si="4"/>
        <v>1157.25</v>
      </c>
      <c r="J20" s="174">
        <f t="shared" si="4"/>
        <v>882438</v>
      </c>
      <c r="K20" s="184">
        <f t="shared" si="4"/>
        <v>6000</v>
      </c>
      <c r="L20" s="184">
        <f t="shared" si="4"/>
        <v>4068.2</v>
      </c>
      <c r="M20" s="205">
        <f t="shared" si="4"/>
        <v>27034.16</v>
      </c>
      <c r="N20" s="203">
        <f>D20+E20+F20+G20+H20+I20-J20-K20-L20-M20</f>
        <v>56541.64</v>
      </c>
    </row>
    <row r="22" spans="1:14" s="148" customFormat="1" ht="18.75">
      <c r="A22" s="251" t="s">
        <v>30</v>
      </c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</row>
    <row r="23" spans="1:14" s="148" customFormat="1" ht="18.75">
      <c r="A23" s="251" t="s">
        <v>1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</row>
    <row r="24" spans="1:14" s="145" customFormat="1" ht="15.75" customHeight="1">
      <c r="A24" s="256"/>
      <c r="B24" s="258" t="s">
        <v>2</v>
      </c>
      <c r="C24" s="258" t="s">
        <v>3</v>
      </c>
      <c r="D24" s="252" t="s">
        <v>4</v>
      </c>
      <c r="E24" s="253"/>
      <c r="F24" s="253"/>
      <c r="G24" s="253"/>
      <c r="H24" s="253"/>
      <c r="I24" s="254"/>
      <c r="J24" s="252" t="s">
        <v>5</v>
      </c>
      <c r="K24" s="253"/>
      <c r="L24" s="253"/>
      <c r="M24" s="255"/>
      <c r="N24" s="261" t="s">
        <v>6</v>
      </c>
    </row>
    <row r="25" spans="1:14" s="145" customFormat="1" ht="14.25">
      <c r="A25" s="257"/>
      <c r="B25" s="259"/>
      <c r="C25" s="260"/>
      <c r="D25" s="151" t="s">
        <v>7</v>
      </c>
      <c r="E25" s="152" t="s">
        <v>8</v>
      </c>
      <c r="F25" s="152" t="s">
        <v>9</v>
      </c>
      <c r="G25" s="152" t="s">
        <v>10</v>
      </c>
      <c r="H25" s="152" t="s">
        <v>11</v>
      </c>
      <c r="I25" s="191" t="s">
        <v>12</v>
      </c>
      <c r="J25" s="151" t="s">
        <v>13</v>
      </c>
      <c r="K25" s="152" t="s">
        <v>14</v>
      </c>
      <c r="L25" s="152" t="s">
        <v>15</v>
      </c>
      <c r="M25" s="192" t="s">
        <v>16</v>
      </c>
      <c r="N25" s="262"/>
    </row>
    <row r="26" spans="1:14" s="146" customFormat="1" ht="14.25">
      <c r="A26" s="153"/>
      <c r="B26" s="185"/>
      <c r="C26" s="163" t="s">
        <v>24</v>
      </c>
      <c r="D26" s="186"/>
      <c r="E26" s="157"/>
      <c r="F26" s="157"/>
      <c r="G26" s="157"/>
      <c r="H26" s="157"/>
      <c r="I26" s="227"/>
      <c r="J26" s="156"/>
      <c r="K26" s="157"/>
      <c r="L26" s="157"/>
      <c r="M26" s="193"/>
      <c r="N26" s="228">
        <f>N20</f>
        <v>56541.64</v>
      </c>
    </row>
    <row r="27" spans="1:14" s="146" customFormat="1" ht="12.75" customHeight="1">
      <c r="A27" s="177">
        <v>1</v>
      </c>
      <c r="B27" s="187" t="s">
        <v>31</v>
      </c>
      <c r="C27" s="179" t="s">
        <v>32</v>
      </c>
      <c r="D27" s="189">
        <v>900</v>
      </c>
      <c r="E27" s="181"/>
      <c r="F27" s="181"/>
      <c r="G27" s="181"/>
      <c r="H27" s="181"/>
      <c r="I27" s="229">
        <v>1.61</v>
      </c>
      <c r="J27" s="156"/>
      <c r="K27" s="181"/>
      <c r="L27" s="181"/>
      <c r="M27" s="204"/>
      <c r="N27" s="230">
        <f>N26+D27+E27+H27+I27-J27-M27</f>
        <v>57443.25</v>
      </c>
    </row>
    <row r="28" spans="1:14" s="146" customFormat="1" ht="12.75" customHeight="1">
      <c r="A28" s="177">
        <f>A27+1</f>
        <v>2</v>
      </c>
      <c r="B28" s="187" t="s">
        <v>33</v>
      </c>
      <c r="C28" s="221" t="s">
        <v>19</v>
      </c>
      <c r="D28" s="189"/>
      <c r="E28" s="181"/>
      <c r="F28" s="181"/>
      <c r="G28" s="181"/>
      <c r="H28" s="181"/>
      <c r="I28" s="229"/>
      <c r="J28" s="180"/>
      <c r="K28" s="181"/>
      <c r="L28" s="181"/>
      <c r="M28" s="204">
        <v>2</v>
      </c>
      <c r="N28" s="230">
        <f>N27+D28+E28+H28+I28-J28-M28</f>
        <v>57441.25</v>
      </c>
    </row>
    <row r="29" spans="1:14" s="146" customFormat="1" ht="12.75" customHeight="1">
      <c r="A29" s="177">
        <f>A28+1</f>
        <v>3</v>
      </c>
      <c r="B29" s="187" t="s">
        <v>34</v>
      </c>
      <c r="C29" s="220" t="s">
        <v>35</v>
      </c>
      <c r="D29" s="189"/>
      <c r="E29" s="181"/>
      <c r="F29" s="181"/>
      <c r="G29" s="181"/>
      <c r="H29" s="181">
        <v>5.73</v>
      </c>
      <c r="I29" s="229"/>
      <c r="J29" s="180"/>
      <c r="K29" s="181"/>
      <c r="L29" s="181"/>
      <c r="M29" s="204"/>
      <c r="N29" s="230">
        <f>N28+D29+E29+H29+I29-J29-M29</f>
        <v>57446.98</v>
      </c>
    </row>
    <row r="30" spans="1:14" s="146" customFormat="1" ht="12.75" customHeight="1">
      <c r="A30" s="163"/>
      <c r="B30" s="164"/>
      <c r="C30" s="190" t="s">
        <v>20</v>
      </c>
      <c r="D30" s="166">
        <f aca="true" t="shared" si="5" ref="D30:M30">SUM(D27:D29)</f>
        <v>900</v>
      </c>
      <c r="E30" s="167">
        <f t="shared" si="5"/>
        <v>0</v>
      </c>
      <c r="F30" s="167">
        <f t="shared" si="5"/>
        <v>0</v>
      </c>
      <c r="G30" s="167">
        <f t="shared" si="5"/>
        <v>0</v>
      </c>
      <c r="H30" s="167">
        <f t="shared" si="5"/>
        <v>5.73</v>
      </c>
      <c r="I30" s="231">
        <f t="shared" si="5"/>
        <v>1.61</v>
      </c>
      <c r="J30" s="166">
        <f t="shared" si="5"/>
        <v>0</v>
      </c>
      <c r="K30" s="167">
        <f t="shared" si="5"/>
        <v>0</v>
      </c>
      <c r="L30" s="167">
        <f t="shared" si="5"/>
        <v>0</v>
      </c>
      <c r="M30" s="197">
        <f t="shared" si="5"/>
        <v>2</v>
      </c>
      <c r="N30" s="198">
        <f>N26+SUM(D30:I30)-SUM(J30:M30)</f>
        <v>57446.98</v>
      </c>
    </row>
    <row r="31" spans="1:14" s="146" customFormat="1" ht="12.75" customHeight="1">
      <c r="A31" s="168"/>
      <c r="B31" s="168"/>
      <c r="C31" s="169" t="s">
        <v>36</v>
      </c>
      <c r="D31" s="170">
        <f aca="true" t="shared" si="6" ref="D31:N31">D30</f>
        <v>900</v>
      </c>
      <c r="E31" s="171">
        <f t="shared" si="6"/>
        <v>0</v>
      </c>
      <c r="F31" s="171">
        <f t="shared" si="6"/>
        <v>0</v>
      </c>
      <c r="G31" s="171">
        <f t="shared" si="6"/>
        <v>0</v>
      </c>
      <c r="H31" s="171">
        <f t="shared" si="6"/>
        <v>5.73</v>
      </c>
      <c r="I31" s="232">
        <f t="shared" si="6"/>
        <v>1.61</v>
      </c>
      <c r="J31" s="170">
        <f t="shared" si="6"/>
        <v>0</v>
      </c>
      <c r="K31" s="236">
        <f t="shared" si="6"/>
        <v>0</v>
      </c>
      <c r="L31" s="236">
        <f t="shared" si="6"/>
        <v>0</v>
      </c>
      <c r="M31" s="237">
        <f t="shared" si="6"/>
        <v>2</v>
      </c>
      <c r="N31" s="199">
        <f t="shared" si="6"/>
        <v>57446.98</v>
      </c>
    </row>
    <row r="32" spans="1:14" s="146" customFormat="1" ht="12.75" customHeight="1">
      <c r="A32" s="172"/>
      <c r="B32" s="172"/>
      <c r="C32" s="173" t="s">
        <v>37</v>
      </c>
      <c r="D32" s="174">
        <f aca="true" t="shared" si="7" ref="D32:I32">D20+D31</f>
        <v>910621</v>
      </c>
      <c r="E32" s="184">
        <f t="shared" si="7"/>
        <v>56072</v>
      </c>
      <c r="F32" s="184">
        <f t="shared" si="7"/>
        <v>3000</v>
      </c>
      <c r="G32" s="184">
        <f t="shared" si="7"/>
        <v>3900</v>
      </c>
      <c r="H32" s="184">
        <f t="shared" si="7"/>
        <v>2237.48</v>
      </c>
      <c r="I32" s="206">
        <f t="shared" si="7"/>
        <v>1158.86</v>
      </c>
      <c r="J32" s="174">
        <f>J31+J20</f>
        <v>882438</v>
      </c>
      <c r="K32" s="184">
        <f>K31+K20</f>
        <v>6000</v>
      </c>
      <c r="L32" s="184">
        <f>L31+L20</f>
        <v>4068.2</v>
      </c>
      <c r="M32" s="205">
        <f>M31+M20</f>
        <v>27036.16</v>
      </c>
      <c r="N32" s="203">
        <f>D32+E32+F32+G32+H32+I32-J32-K32-L32-M32</f>
        <v>57446.98</v>
      </c>
    </row>
    <row r="34" spans="1:14" s="148" customFormat="1" ht="18.75">
      <c r="A34" s="251" t="s">
        <v>38</v>
      </c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</row>
    <row r="35" spans="1:14" s="148" customFormat="1" ht="18.75">
      <c r="A35" s="251" t="s">
        <v>1</v>
      </c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</row>
    <row r="36" spans="1:14" s="145" customFormat="1" ht="15.75" customHeight="1">
      <c r="A36" s="256"/>
      <c r="B36" s="258" t="s">
        <v>2</v>
      </c>
      <c r="C36" s="258" t="s">
        <v>3</v>
      </c>
      <c r="D36" s="252" t="s">
        <v>4</v>
      </c>
      <c r="E36" s="253"/>
      <c r="F36" s="253"/>
      <c r="G36" s="253"/>
      <c r="H36" s="253"/>
      <c r="I36" s="254"/>
      <c r="J36" s="252" t="s">
        <v>5</v>
      </c>
      <c r="K36" s="253"/>
      <c r="L36" s="253"/>
      <c r="M36" s="255"/>
      <c r="N36" s="261" t="s">
        <v>6</v>
      </c>
    </row>
    <row r="37" spans="1:14" s="145" customFormat="1" ht="14.25">
      <c r="A37" s="257"/>
      <c r="B37" s="259"/>
      <c r="C37" s="259"/>
      <c r="D37" s="151" t="s">
        <v>7</v>
      </c>
      <c r="E37" s="152" t="s">
        <v>8</v>
      </c>
      <c r="F37" s="152" t="s">
        <v>9</v>
      </c>
      <c r="G37" s="152" t="s">
        <v>10</v>
      </c>
      <c r="H37" s="152" t="s">
        <v>11</v>
      </c>
      <c r="I37" s="191" t="s">
        <v>12</v>
      </c>
      <c r="J37" s="224" t="s">
        <v>13</v>
      </c>
      <c r="K37" s="225" t="s">
        <v>14</v>
      </c>
      <c r="L37" s="225" t="s">
        <v>15</v>
      </c>
      <c r="M37" s="226" t="s">
        <v>16</v>
      </c>
      <c r="N37" s="262"/>
    </row>
    <row r="38" spans="1:14" s="146" customFormat="1" ht="14.25">
      <c r="A38" s="153"/>
      <c r="B38" s="154"/>
      <c r="C38" s="155" t="s">
        <v>24</v>
      </c>
      <c r="D38" s="156"/>
      <c r="E38" s="157"/>
      <c r="F38" s="157"/>
      <c r="G38" s="157"/>
      <c r="H38" s="157"/>
      <c r="I38" s="227"/>
      <c r="J38" s="166"/>
      <c r="K38" s="167"/>
      <c r="L38" s="167"/>
      <c r="M38" s="197"/>
      <c r="N38" s="228">
        <f>N32</f>
        <v>57446.98</v>
      </c>
    </row>
    <row r="39" spans="1:14" s="146" customFormat="1" ht="12.75" customHeight="1">
      <c r="A39" s="153">
        <v>1</v>
      </c>
      <c r="B39" s="182" t="s">
        <v>39</v>
      </c>
      <c r="C39" s="222" t="s">
        <v>19</v>
      </c>
      <c r="D39" s="156"/>
      <c r="E39" s="157"/>
      <c r="F39" s="157"/>
      <c r="G39" s="157"/>
      <c r="H39" s="157"/>
      <c r="I39" s="227"/>
      <c r="J39" s="200"/>
      <c r="K39" s="233"/>
      <c r="L39" s="233"/>
      <c r="M39" s="234">
        <v>2</v>
      </c>
      <c r="N39" s="230">
        <f>N38+D39+E39+H39+I39-J39-M39</f>
        <v>57444.98</v>
      </c>
    </row>
    <row r="40" spans="1:14" s="146" customFormat="1" ht="12.75" customHeight="1">
      <c r="A40" s="163"/>
      <c r="B40" s="164"/>
      <c r="C40" s="165" t="s">
        <v>20</v>
      </c>
      <c r="D40" s="166">
        <f aca="true" t="shared" si="8" ref="D40:M40">SUM(D39:D39)</f>
        <v>0</v>
      </c>
      <c r="E40" s="167">
        <f t="shared" si="8"/>
        <v>0</v>
      </c>
      <c r="F40" s="167">
        <f t="shared" si="8"/>
        <v>0</v>
      </c>
      <c r="G40" s="167">
        <f t="shared" si="8"/>
        <v>0</v>
      </c>
      <c r="H40" s="167">
        <f t="shared" si="8"/>
        <v>0</v>
      </c>
      <c r="I40" s="197">
        <f t="shared" si="8"/>
        <v>0</v>
      </c>
      <c r="J40" s="186">
        <f t="shared" si="8"/>
        <v>0</v>
      </c>
      <c r="K40" s="186">
        <f t="shared" si="8"/>
        <v>0</v>
      </c>
      <c r="L40" s="186">
        <f t="shared" si="8"/>
        <v>0</v>
      </c>
      <c r="M40" s="227">
        <f t="shared" si="8"/>
        <v>2</v>
      </c>
      <c r="N40" s="238">
        <f>N38+D40+E40+H40+I40-J40-M40</f>
        <v>57444.98</v>
      </c>
    </row>
    <row r="41" spans="1:14" s="146" customFormat="1" ht="12.75" customHeight="1">
      <c r="A41" s="168"/>
      <c r="B41" s="168"/>
      <c r="C41" s="169" t="s">
        <v>40</v>
      </c>
      <c r="D41" s="170">
        <f aca="true" t="shared" si="9" ref="D41:N41">D40</f>
        <v>0</v>
      </c>
      <c r="E41" s="171">
        <f t="shared" si="9"/>
        <v>0</v>
      </c>
      <c r="F41" s="171">
        <f t="shared" si="9"/>
        <v>0</v>
      </c>
      <c r="G41" s="171">
        <f t="shared" si="9"/>
        <v>0</v>
      </c>
      <c r="H41" s="171">
        <f t="shared" si="9"/>
        <v>0</v>
      </c>
      <c r="I41" s="199">
        <f t="shared" si="9"/>
        <v>0</v>
      </c>
      <c r="J41" s="171">
        <f t="shared" si="9"/>
        <v>0</v>
      </c>
      <c r="K41" s="171">
        <f t="shared" si="9"/>
        <v>0</v>
      </c>
      <c r="L41" s="171">
        <f t="shared" si="9"/>
        <v>0</v>
      </c>
      <c r="M41" s="232">
        <f t="shared" si="9"/>
        <v>2</v>
      </c>
      <c r="N41" s="239">
        <f t="shared" si="9"/>
        <v>57444.98</v>
      </c>
    </row>
    <row r="42" spans="1:14" s="146" customFormat="1" ht="12.75" customHeight="1">
      <c r="A42" s="172"/>
      <c r="B42" s="172"/>
      <c r="C42" s="173" t="s">
        <v>41</v>
      </c>
      <c r="D42" s="174">
        <f aca="true" t="shared" si="10" ref="D42:I42">D32+D41</f>
        <v>910621</v>
      </c>
      <c r="E42" s="184">
        <f t="shared" si="10"/>
        <v>56072</v>
      </c>
      <c r="F42" s="184">
        <f t="shared" si="10"/>
        <v>3000</v>
      </c>
      <c r="G42" s="184">
        <f t="shared" si="10"/>
        <v>3900</v>
      </c>
      <c r="H42" s="184">
        <f t="shared" si="10"/>
        <v>2237.48</v>
      </c>
      <c r="I42" s="206">
        <f t="shared" si="10"/>
        <v>1158.86</v>
      </c>
      <c r="J42" s="174">
        <f>J41+J32</f>
        <v>882438</v>
      </c>
      <c r="K42" s="174">
        <f>K41+K32</f>
        <v>6000</v>
      </c>
      <c r="L42" s="174">
        <f>L41+L32</f>
        <v>4068.2</v>
      </c>
      <c r="M42" s="205">
        <f>M41+M32</f>
        <v>27038.16</v>
      </c>
      <c r="N42" s="203">
        <f>D42+E42+F42+G42+H42+I42-J42-K42-L42-M42</f>
        <v>57444.98</v>
      </c>
    </row>
    <row r="44" spans="1:14" s="148" customFormat="1" ht="18.75">
      <c r="A44" s="251" t="s">
        <v>42</v>
      </c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</row>
    <row r="45" spans="1:14" s="148" customFormat="1" ht="18.75">
      <c r="A45" s="251" t="s">
        <v>1</v>
      </c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</row>
    <row r="46" spans="1:14" s="145" customFormat="1" ht="15.75" customHeight="1">
      <c r="A46" s="256"/>
      <c r="B46" s="258" t="s">
        <v>2</v>
      </c>
      <c r="C46" s="258" t="s">
        <v>3</v>
      </c>
      <c r="D46" s="252" t="s">
        <v>4</v>
      </c>
      <c r="E46" s="253"/>
      <c r="F46" s="253"/>
      <c r="G46" s="253"/>
      <c r="H46" s="253"/>
      <c r="I46" s="254"/>
      <c r="J46" s="252" t="s">
        <v>5</v>
      </c>
      <c r="K46" s="253"/>
      <c r="L46" s="253"/>
      <c r="M46" s="255"/>
      <c r="N46" s="258" t="s">
        <v>6</v>
      </c>
    </row>
    <row r="47" spans="1:14" s="145" customFormat="1" ht="14.25">
      <c r="A47" s="257"/>
      <c r="B47" s="259"/>
      <c r="C47" s="259"/>
      <c r="D47" s="151" t="s">
        <v>7</v>
      </c>
      <c r="E47" s="152" t="s">
        <v>8</v>
      </c>
      <c r="F47" s="152" t="s">
        <v>9</v>
      </c>
      <c r="G47" s="152" t="s">
        <v>10</v>
      </c>
      <c r="H47" s="152" t="s">
        <v>11</v>
      </c>
      <c r="I47" s="191" t="s">
        <v>12</v>
      </c>
      <c r="J47" s="151" t="s">
        <v>13</v>
      </c>
      <c r="K47" s="152" t="s">
        <v>14</v>
      </c>
      <c r="L47" s="152" t="s">
        <v>15</v>
      </c>
      <c r="M47" s="192" t="s">
        <v>16</v>
      </c>
      <c r="N47" s="259"/>
    </row>
    <row r="48" spans="1:14" s="146" customFormat="1" ht="14.25">
      <c r="A48" s="153"/>
      <c r="B48" s="154"/>
      <c r="C48" s="155" t="s">
        <v>24</v>
      </c>
      <c r="D48" s="156"/>
      <c r="E48" s="157"/>
      <c r="F48" s="157"/>
      <c r="G48" s="157"/>
      <c r="H48" s="157"/>
      <c r="I48" s="193"/>
      <c r="J48" s="166"/>
      <c r="K48" s="167"/>
      <c r="L48" s="167"/>
      <c r="M48" s="198"/>
      <c r="N48" s="194">
        <f>N42</f>
        <v>57444.98</v>
      </c>
    </row>
    <row r="49" spans="1:14" s="146" customFormat="1" ht="12.75" customHeight="1">
      <c r="A49" s="177">
        <v>1</v>
      </c>
      <c r="B49" s="178" t="s">
        <v>43</v>
      </c>
      <c r="C49" s="179" t="s">
        <v>19</v>
      </c>
      <c r="D49" s="180"/>
      <c r="E49" s="181"/>
      <c r="F49" s="181"/>
      <c r="G49" s="181"/>
      <c r="H49" s="181"/>
      <c r="I49" s="204"/>
      <c r="J49" s="180"/>
      <c r="K49" s="181"/>
      <c r="L49" s="181"/>
      <c r="M49" s="230">
        <v>2</v>
      </c>
      <c r="N49" s="195">
        <f>N48+D49+E49+H49+I49-J49-M49</f>
        <v>57442.98</v>
      </c>
    </row>
    <row r="50" spans="1:14" s="146" customFormat="1" ht="12.75" customHeight="1">
      <c r="A50" s="163"/>
      <c r="B50" s="164"/>
      <c r="C50" s="165" t="s">
        <v>20</v>
      </c>
      <c r="D50" s="166">
        <f aca="true" t="shared" si="11" ref="D50:M50">SUM(D49:D49)</f>
        <v>0</v>
      </c>
      <c r="E50" s="167">
        <f t="shared" si="11"/>
        <v>0</v>
      </c>
      <c r="F50" s="167">
        <f t="shared" si="11"/>
        <v>0</v>
      </c>
      <c r="G50" s="167">
        <f t="shared" si="11"/>
        <v>0</v>
      </c>
      <c r="H50" s="167">
        <f t="shared" si="11"/>
        <v>0</v>
      </c>
      <c r="I50" s="231">
        <f t="shared" si="11"/>
        <v>0</v>
      </c>
      <c r="J50" s="166">
        <f t="shared" si="11"/>
        <v>0</v>
      </c>
      <c r="K50" s="167">
        <f t="shared" si="11"/>
        <v>0</v>
      </c>
      <c r="L50" s="167">
        <f t="shared" si="11"/>
        <v>0</v>
      </c>
      <c r="M50" s="197">
        <f t="shared" si="11"/>
        <v>2</v>
      </c>
      <c r="N50" s="198">
        <f>N48+D50+E50+H50+I50-J50-M50</f>
        <v>57442.98</v>
      </c>
    </row>
    <row r="51" spans="1:14" s="146" customFormat="1" ht="12.75" customHeight="1">
      <c r="A51" s="168"/>
      <c r="B51" s="168"/>
      <c r="C51" s="169" t="s">
        <v>44</v>
      </c>
      <c r="D51" s="170">
        <f aca="true" t="shared" si="12" ref="D51:N51">D50</f>
        <v>0</v>
      </c>
      <c r="E51" s="171">
        <f t="shared" si="12"/>
        <v>0</v>
      </c>
      <c r="F51" s="171">
        <f t="shared" si="12"/>
        <v>0</v>
      </c>
      <c r="G51" s="171">
        <f t="shared" si="12"/>
        <v>0</v>
      </c>
      <c r="H51" s="171">
        <f t="shared" si="12"/>
        <v>0</v>
      </c>
      <c r="I51" s="232">
        <f t="shared" si="12"/>
        <v>0</v>
      </c>
      <c r="J51" s="170">
        <f t="shared" si="12"/>
        <v>0</v>
      </c>
      <c r="K51" s="236">
        <f t="shared" si="12"/>
        <v>0</v>
      </c>
      <c r="L51" s="236">
        <f t="shared" si="12"/>
        <v>0</v>
      </c>
      <c r="M51" s="237">
        <f t="shared" si="12"/>
        <v>2</v>
      </c>
      <c r="N51" s="199">
        <f t="shared" si="12"/>
        <v>57442.98</v>
      </c>
    </row>
    <row r="52" spans="1:14" s="146" customFormat="1" ht="12.75" customHeight="1">
      <c r="A52" s="172"/>
      <c r="B52" s="172"/>
      <c r="C52" s="173" t="s">
        <v>45</v>
      </c>
      <c r="D52" s="174">
        <f aca="true" t="shared" si="13" ref="D52:I52">D42+D51</f>
        <v>910621</v>
      </c>
      <c r="E52" s="184">
        <f t="shared" si="13"/>
        <v>56072</v>
      </c>
      <c r="F52" s="184">
        <f t="shared" si="13"/>
        <v>3000</v>
      </c>
      <c r="G52" s="184">
        <f t="shared" si="13"/>
        <v>3900</v>
      </c>
      <c r="H52" s="184">
        <f t="shared" si="13"/>
        <v>2237.48</v>
      </c>
      <c r="I52" s="206">
        <f t="shared" si="13"/>
        <v>1158.86</v>
      </c>
      <c r="J52" s="174">
        <f>J51+J42</f>
        <v>882438</v>
      </c>
      <c r="K52" s="184">
        <f>K51+K42</f>
        <v>6000</v>
      </c>
      <c r="L52" s="184">
        <f>L51+L42</f>
        <v>4068.2</v>
      </c>
      <c r="M52" s="205">
        <f>M51+M42</f>
        <v>27040.16</v>
      </c>
      <c r="N52" s="203">
        <f>D52+E52+F52+G52+H52+I52-J52-K52-L52-M52</f>
        <v>57442.98</v>
      </c>
    </row>
    <row r="54" spans="1:14" s="146" customFormat="1" ht="18.75">
      <c r="A54" s="251" t="s">
        <v>46</v>
      </c>
      <c r="B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</row>
    <row r="55" spans="1:14" s="146" customFormat="1" ht="18.75">
      <c r="A55" s="251" t="s">
        <v>1</v>
      </c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</row>
    <row r="56" spans="1:14" s="146" customFormat="1" ht="14.25">
      <c r="A56" s="256"/>
      <c r="B56" s="258" t="s">
        <v>2</v>
      </c>
      <c r="C56" s="258" t="s">
        <v>3</v>
      </c>
      <c r="D56" s="252" t="s">
        <v>4</v>
      </c>
      <c r="E56" s="253"/>
      <c r="F56" s="253"/>
      <c r="G56" s="253"/>
      <c r="H56" s="253"/>
      <c r="I56" s="254"/>
      <c r="J56" s="252" t="s">
        <v>5</v>
      </c>
      <c r="K56" s="253"/>
      <c r="L56" s="253"/>
      <c r="M56" s="255"/>
      <c r="N56" s="258" t="s">
        <v>6</v>
      </c>
    </row>
    <row r="57" spans="1:14" s="146" customFormat="1" ht="14.25">
      <c r="A57" s="257"/>
      <c r="B57" s="259"/>
      <c r="C57" s="260"/>
      <c r="D57" s="151" t="s">
        <v>7</v>
      </c>
      <c r="E57" s="152" t="s">
        <v>8</v>
      </c>
      <c r="F57" s="152" t="s">
        <v>9</v>
      </c>
      <c r="G57" s="152" t="s">
        <v>10</v>
      </c>
      <c r="H57" s="152" t="s">
        <v>11</v>
      </c>
      <c r="I57" s="191" t="s">
        <v>12</v>
      </c>
      <c r="J57" s="151" t="s">
        <v>13</v>
      </c>
      <c r="K57" s="152" t="s">
        <v>14</v>
      </c>
      <c r="L57" s="152" t="s">
        <v>15</v>
      </c>
      <c r="M57" s="192" t="s">
        <v>16</v>
      </c>
      <c r="N57" s="259"/>
    </row>
    <row r="58" spans="1:14" s="146" customFormat="1" ht="14.25">
      <c r="A58" s="153"/>
      <c r="B58" s="185"/>
      <c r="C58" s="163" t="s">
        <v>24</v>
      </c>
      <c r="D58" s="186"/>
      <c r="E58" s="157"/>
      <c r="F58" s="157"/>
      <c r="G58" s="157"/>
      <c r="H58" s="157"/>
      <c r="I58" s="193"/>
      <c r="J58" s="156"/>
      <c r="K58" s="157"/>
      <c r="L58" s="157"/>
      <c r="M58" s="240"/>
      <c r="N58" s="194">
        <f>N52</f>
        <v>57442.98</v>
      </c>
    </row>
    <row r="59" spans="1:14" s="146" customFormat="1" ht="14.25">
      <c r="A59" s="177">
        <v>1</v>
      </c>
      <c r="B59" s="187" t="s">
        <v>47</v>
      </c>
      <c r="C59" s="212" t="s">
        <v>19</v>
      </c>
      <c r="D59" s="189"/>
      <c r="E59" s="181"/>
      <c r="F59" s="181"/>
      <c r="G59" s="181"/>
      <c r="H59" s="181"/>
      <c r="I59" s="204"/>
      <c r="J59" s="180"/>
      <c r="K59" s="181"/>
      <c r="L59" s="181"/>
      <c r="M59" s="230">
        <v>2</v>
      </c>
      <c r="N59" s="195">
        <f>N58+D59+E59+H59+I59-J59-M59</f>
        <v>57440.98</v>
      </c>
    </row>
    <row r="60" spans="1:14" s="146" customFormat="1" ht="14.25">
      <c r="A60" s="177">
        <f>A59+1</f>
        <v>2</v>
      </c>
      <c r="B60" s="187" t="s">
        <v>48</v>
      </c>
      <c r="C60" s="212" t="s">
        <v>49</v>
      </c>
      <c r="D60" s="189">
        <v>2000</v>
      </c>
      <c r="E60" s="181"/>
      <c r="F60" s="181"/>
      <c r="G60" s="181"/>
      <c r="H60" s="181"/>
      <c r="I60" s="204">
        <v>0.22</v>
      </c>
      <c r="J60" s="180"/>
      <c r="K60" s="181"/>
      <c r="L60" s="181"/>
      <c r="M60" s="230"/>
      <c r="N60" s="195">
        <f>N59+D60+E60+H60+I60-J60-M60</f>
        <v>59441.2</v>
      </c>
    </row>
    <row r="61" spans="1:14" s="146" customFormat="1" ht="14.25">
      <c r="A61" s="177">
        <f>A60+1</f>
        <v>3</v>
      </c>
      <c r="B61" s="187" t="s">
        <v>50</v>
      </c>
      <c r="C61" s="212" t="s">
        <v>35</v>
      </c>
      <c r="D61" s="189"/>
      <c r="E61" s="181"/>
      <c r="F61" s="181"/>
      <c r="G61" s="181"/>
      <c r="H61" s="181">
        <v>6.9</v>
      </c>
      <c r="I61" s="204"/>
      <c r="J61" s="180"/>
      <c r="K61" s="181"/>
      <c r="L61" s="181"/>
      <c r="M61" s="230"/>
      <c r="N61" s="195">
        <f>N60+D61+E61+H61+I61-J61-M61</f>
        <v>59448.1</v>
      </c>
    </row>
    <row r="62" spans="1:14" s="146" customFormat="1" ht="14.25">
      <c r="A62" s="177">
        <f>A61+1</f>
        <v>4</v>
      </c>
      <c r="B62" s="187" t="s">
        <v>51</v>
      </c>
      <c r="C62" s="223" t="s">
        <v>52</v>
      </c>
      <c r="D62" s="189"/>
      <c r="E62" s="181">
        <v>2250</v>
      </c>
      <c r="F62" s="181"/>
      <c r="G62" s="181"/>
      <c r="H62" s="181"/>
      <c r="I62" s="204"/>
      <c r="J62" s="180"/>
      <c r="K62" s="181"/>
      <c r="L62" s="181"/>
      <c r="M62" s="230"/>
      <c r="N62" s="195">
        <f>N61+D62+E62+H62+I62-J62-M62</f>
        <v>61698.1</v>
      </c>
    </row>
    <row r="63" spans="1:14" s="146" customFormat="1" ht="14.25">
      <c r="A63" s="163"/>
      <c r="B63" s="164"/>
      <c r="C63" s="190" t="s">
        <v>20</v>
      </c>
      <c r="D63" s="166">
        <f aca="true" t="shared" si="14" ref="D63:M63">SUM(D59:D62)</f>
        <v>2000</v>
      </c>
      <c r="E63" s="167">
        <f t="shared" si="14"/>
        <v>2250</v>
      </c>
      <c r="F63" s="167">
        <f t="shared" si="14"/>
        <v>0</v>
      </c>
      <c r="G63" s="167">
        <f t="shared" si="14"/>
        <v>0</v>
      </c>
      <c r="H63" s="167">
        <f t="shared" si="14"/>
        <v>6.9</v>
      </c>
      <c r="I63" s="197">
        <f t="shared" si="14"/>
        <v>0.22</v>
      </c>
      <c r="J63" s="166">
        <f t="shared" si="14"/>
        <v>0</v>
      </c>
      <c r="K63" s="241">
        <f t="shared" si="14"/>
        <v>0</v>
      </c>
      <c r="L63" s="241">
        <f t="shared" si="14"/>
        <v>0</v>
      </c>
      <c r="M63" s="198">
        <f t="shared" si="14"/>
        <v>2</v>
      </c>
      <c r="N63" s="238">
        <f>N58+D63+E63+H63+I63-J63-M63</f>
        <v>61698.1</v>
      </c>
    </row>
    <row r="64" spans="1:14" s="146" customFormat="1" ht="14.25">
      <c r="A64" s="168"/>
      <c r="B64" s="168"/>
      <c r="C64" s="169" t="s">
        <v>53</v>
      </c>
      <c r="D64" s="170">
        <f aca="true" t="shared" si="15" ref="D64:N64">D63</f>
        <v>2000</v>
      </c>
      <c r="E64" s="171">
        <f t="shared" si="15"/>
        <v>2250</v>
      </c>
      <c r="F64" s="171">
        <f t="shared" si="15"/>
        <v>0</v>
      </c>
      <c r="G64" s="171">
        <f t="shared" si="15"/>
        <v>0</v>
      </c>
      <c r="H64" s="171">
        <f t="shared" si="15"/>
        <v>6.9</v>
      </c>
      <c r="I64" s="199">
        <f t="shared" si="15"/>
        <v>0.22</v>
      </c>
      <c r="J64" s="170">
        <f t="shared" si="15"/>
        <v>0</v>
      </c>
      <c r="K64" s="171">
        <f t="shared" si="15"/>
        <v>0</v>
      </c>
      <c r="L64" s="171">
        <f t="shared" si="15"/>
        <v>0</v>
      </c>
      <c r="M64" s="199">
        <f t="shared" si="15"/>
        <v>2</v>
      </c>
      <c r="N64" s="239">
        <f t="shared" si="15"/>
        <v>61698.1</v>
      </c>
    </row>
    <row r="65" spans="1:14" s="146" customFormat="1" ht="14.25">
      <c r="A65" s="172"/>
      <c r="B65" s="172"/>
      <c r="C65" s="183" t="s">
        <v>54</v>
      </c>
      <c r="D65" s="174">
        <f aca="true" t="shared" si="16" ref="D65:I65">D52+D64</f>
        <v>912621</v>
      </c>
      <c r="E65" s="184">
        <f t="shared" si="16"/>
        <v>58322</v>
      </c>
      <c r="F65" s="184">
        <f t="shared" si="16"/>
        <v>3000</v>
      </c>
      <c r="G65" s="184">
        <f t="shared" si="16"/>
        <v>3900</v>
      </c>
      <c r="H65" s="184">
        <f t="shared" si="16"/>
        <v>2244.38</v>
      </c>
      <c r="I65" s="206">
        <f t="shared" si="16"/>
        <v>1159.08</v>
      </c>
      <c r="J65" s="174">
        <f>J64+J52</f>
        <v>882438</v>
      </c>
      <c r="K65" s="184">
        <f>K64+K52</f>
        <v>6000</v>
      </c>
      <c r="L65" s="184">
        <f>L64+L52</f>
        <v>4068.2</v>
      </c>
      <c r="M65" s="205">
        <f>M64+M52</f>
        <v>27042.16</v>
      </c>
      <c r="N65" s="203">
        <f>D65+E65+F65+G65+H65+I65-J65-K65-L65-M65</f>
        <v>61698.1</v>
      </c>
    </row>
    <row r="67" spans="1:14" s="146" customFormat="1" ht="18.75">
      <c r="A67" s="251" t="s">
        <v>55</v>
      </c>
      <c r="B67" s="251"/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</row>
    <row r="68" spans="1:14" s="146" customFormat="1" ht="18.75">
      <c r="A68" s="251" t="s">
        <v>1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1"/>
    </row>
    <row r="69" spans="1:14" s="146" customFormat="1" ht="14.25">
      <c r="A69" s="256"/>
      <c r="B69" s="258" t="s">
        <v>2</v>
      </c>
      <c r="C69" s="258" t="s">
        <v>3</v>
      </c>
      <c r="D69" s="252" t="s">
        <v>4</v>
      </c>
      <c r="E69" s="253"/>
      <c r="F69" s="253"/>
      <c r="G69" s="253"/>
      <c r="H69" s="253"/>
      <c r="I69" s="254"/>
      <c r="J69" s="252" t="s">
        <v>5</v>
      </c>
      <c r="K69" s="253"/>
      <c r="L69" s="253"/>
      <c r="M69" s="255"/>
      <c r="N69" s="258" t="s">
        <v>6</v>
      </c>
    </row>
    <row r="70" spans="1:14" s="146" customFormat="1" ht="14.25">
      <c r="A70" s="257"/>
      <c r="B70" s="259"/>
      <c r="C70" s="260"/>
      <c r="D70" s="151" t="s">
        <v>7</v>
      </c>
      <c r="E70" s="152" t="s">
        <v>8</v>
      </c>
      <c r="F70" s="152" t="s">
        <v>9</v>
      </c>
      <c r="G70" s="152" t="s">
        <v>10</v>
      </c>
      <c r="H70" s="152" t="s">
        <v>11</v>
      </c>
      <c r="I70" s="191" t="s">
        <v>12</v>
      </c>
      <c r="J70" s="151" t="s">
        <v>13</v>
      </c>
      <c r="K70" s="152" t="s">
        <v>14</v>
      </c>
      <c r="L70" s="152" t="s">
        <v>15</v>
      </c>
      <c r="M70" s="192" t="s">
        <v>16</v>
      </c>
      <c r="N70" s="259"/>
    </row>
    <row r="71" spans="1:14" s="146" customFormat="1" ht="14.25">
      <c r="A71" s="242"/>
      <c r="B71" s="207"/>
      <c r="C71" s="163" t="s">
        <v>24</v>
      </c>
      <c r="D71" s="241"/>
      <c r="E71" s="167"/>
      <c r="F71" s="167"/>
      <c r="G71" s="167"/>
      <c r="H71" s="167"/>
      <c r="I71" s="197"/>
      <c r="J71" s="156"/>
      <c r="K71" s="157"/>
      <c r="L71" s="157"/>
      <c r="M71" s="240"/>
      <c r="N71" s="247">
        <f>N65</f>
        <v>61698.1</v>
      </c>
    </row>
    <row r="72" spans="1:14" s="146" customFormat="1" ht="14.25">
      <c r="A72" s="177">
        <v>1</v>
      </c>
      <c r="B72" s="187" t="s">
        <v>56</v>
      </c>
      <c r="C72" s="243" t="s">
        <v>19</v>
      </c>
      <c r="D72" s="189"/>
      <c r="E72" s="181"/>
      <c r="F72" s="181"/>
      <c r="G72" s="181"/>
      <c r="H72" s="181"/>
      <c r="I72" s="204"/>
      <c r="J72" s="180"/>
      <c r="K72" s="181"/>
      <c r="L72" s="181"/>
      <c r="M72" s="230">
        <v>2</v>
      </c>
      <c r="N72" s="195">
        <f>N71+D72+E72+H72+I72-J72-M72</f>
        <v>61696.1</v>
      </c>
    </row>
    <row r="73" spans="1:14" s="146" customFormat="1" ht="14.25">
      <c r="A73" s="163"/>
      <c r="B73" s="164"/>
      <c r="C73" s="244" t="s">
        <v>20</v>
      </c>
      <c r="D73" s="166">
        <f aca="true" t="shared" si="17" ref="D73:M73">SUM(D72:D72)</f>
        <v>0</v>
      </c>
      <c r="E73" s="167">
        <f t="shared" si="17"/>
        <v>0</v>
      </c>
      <c r="F73" s="167">
        <f t="shared" si="17"/>
        <v>0</v>
      </c>
      <c r="G73" s="167">
        <f t="shared" si="17"/>
        <v>0</v>
      </c>
      <c r="H73" s="167">
        <f t="shared" si="17"/>
        <v>0</v>
      </c>
      <c r="I73" s="197">
        <f t="shared" si="17"/>
        <v>0</v>
      </c>
      <c r="J73" s="166">
        <f t="shared" si="17"/>
        <v>0</v>
      </c>
      <c r="K73" s="241">
        <f t="shared" si="17"/>
        <v>0</v>
      </c>
      <c r="L73" s="241">
        <f t="shared" si="17"/>
        <v>0</v>
      </c>
      <c r="M73" s="198">
        <f t="shared" si="17"/>
        <v>2</v>
      </c>
      <c r="N73" s="238">
        <f>N71+D73+E73+H73+I73-J73-M73</f>
        <v>61696.1</v>
      </c>
    </row>
    <row r="74" spans="1:14" s="146" customFormat="1" ht="14.25">
      <c r="A74" s="245"/>
      <c r="B74" s="245"/>
      <c r="C74" s="246" t="s">
        <v>57</v>
      </c>
      <c r="D74" s="200">
        <f aca="true" t="shared" si="18" ref="D74:N74">D73</f>
        <v>0</v>
      </c>
      <c r="E74" s="233">
        <f t="shared" si="18"/>
        <v>0</v>
      </c>
      <c r="F74" s="233">
        <f t="shared" si="18"/>
        <v>0</v>
      </c>
      <c r="G74" s="233">
        <f t="shared" si="18"/>
        <v>0</v>
      </c>
      <c r="H74" s="233">
        <f t="shared" si="18"/>
        <v>0</v>
      </c>
      <c r="I74" s="234">
        <f t="shared" si="18"/>
        <v>0</v>
      </c>
      <c r="J74" s="170">
        <f t="shared" si="18"/>
        <v>0</v>
      </c>
      <c r="K74" s="171">
        <f t="shared" si="18"/>
        <v>0</v>
      </c>
      <c r="L74" s="171">
        <f t="shared" si="18"/>
        <v>0</v>
      </c>
      <c r="M74" s="199">
        <f t="shared" si="18"/>
        <v>2</v>
      </c>
      <c r="N74" s="248">
        <f t="shared" si="18"/>
        <v>61696.1</v>
      </c>
    </row>
    <row r="75" spans="1:14" s="146" customFormat="1" ht="14.25">
      <c r="A75" s="172"/>
      <c r="B75" s="172"/>
      <c r="C75" s="183" t="s">
        <v>58</v>
      </c>
      <c r="D75" s="174">
        <f aca="true" t="shared" si="19" ref="D75:I75">D65+D74</f>
        <v>912621</v>
      </c>
      <c r="E75" s="184">
        <f t="shared" si="19"/>
        <v>58322</v>
      </c>
      <c r="F75" s="184">
        <f t="shared" si="19"/>
        <v>3000</v>
      </c>
      <c r="G75" s="184">
        <f t="shared" si="19"/>
        <v>3900</v>
      </c>
      <c r="H75" s="184">
        <f t="shared" si="19"/>
        <v>2244.38</v>
      </c>
      <c r="I75" s="206">
        <f t="shared" si="19"/>
        <v>1159.08</v>
      </c>
      <c r="J75" s="174">
        <f>J74+J65</f>
        <v>882438</v>
      </c>
      <c r="K75" s="184">
        <f>K74+K65</f>
        <v>6000</v>
      </c>
      <c r="L75" s="184">
        <f>L74+L65</f>
        <v>4068.2</v>
      </c>
      <c r="M75" s="205">
        <f>M74+M65</f>
        <v>27044.16</v>
      </c>
      <c r="N75" s="203">
        <f>D75+E75+F75+G75+H75+I75-J75-K75-L75-M75</f>
        <v>61696.1</v>
      </c>
    </row>
    <row r="77" spans="1:14" s="146" customFormat="1" ht="18.75">
      <c r="A77" s="251" t="s">
        <v>59</v>
      </c>
      <c r="B77" s="251"/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</row>
    <row r="78" spans="1:14" s="146" customFormat="1" ht="18.75">
      <c r="A78" s="251" t="s">
        <v>1</v>
      </c>
      <c r="B78" s="251"/>
      <c r="C78" s="251"/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</row>
    <row r="79" spans="1:14" s="146" customFormat="1" ht="14.25">
      <c r="A79" s="256"/>
      <c r="B79" s="258" t="s">
        <v>2</v>
      </c>
      <c r="C79" s="258" t="s">
        <v>3</v>
      </c>
      <c r="D79" s="252" t="s">
        <v>4</v>
      </c>
      <c r="E79" s="253"/>
      <c r="F79" s="253"/>
      <c r="G79" s="253"/>
      <c r="H79" s="253"/>
      <c r="I79" s="254"/>
      <c r="J79" s="252" t="s">
        <v>5</v>
      </c>
      <c r="K79" s="253"/>
      <c r="L79" s="253"/>
      <c r="M79" s="255"/>
      <c r="N79" s="258" t="s">
        <v>6</v>
      </c>
    </row>
    <row r="80" spans="1:14" s="146" customFormat="1" ht="14.25">
      <c r="A80" s="257"/>
      <c r="B80" s="259"/>
      <c r="C80" s="260"/>
      <c r="D80" s="151" t="s">
        <v>7</v>
      </c>
      <c r="E80" s="152" t="s">
        <v>8</v>
      </c>
      <c r="F80" s="152" t="s">
        <v>9</v>
      </c>
      <c r="G80" s="152" t="s">
        <v>10</v>
      </c>
      <c r="H80" s="152" t="s">
        <v>11</v>
      </c>
      <c r="I80" s="191" t="s">
        <v>12</v>
      </c>
      <c r="J80" s="151" t="s">
        <v>13</v>
      </c>
      <c r="K80" s="152" t="s">
        <v>14</v>
      </c>
      <c r="L80" s="152" t="s">
        <v>15</v>
      </c>
      <c r="M80" s="192" t="s">
        <v>16</v>
      </c>
      <c r="N80" s="259"/>
    </row>
    <row r="81" spans="1:14" s="146" customFormat="1" ht="14.25">
      <c r="A81" s="153"/>
      <c r="B81" s="185"/>
      <c r="C81" s="163" t="s">
        <v>24</v>
      </c>
      <c r="D81" s="189"/>
      <c r="E81" s="181"/>
      <c r="F81" s="181"/>
      <c r="G81" s="181"/>
      <c r="H81" s="181"/>
      <c r="I81" s="229"/>
      <c r="J81" s="166"/>
      <c r="K81" s="167"/>
      <c r="L81" s="167"/>
      <c r="M81" s="198"/>
      <c r="N81" s="194">
        <f>N75</f>
        <v>61696.1</v>
      </c>
    </row>
    <row r="82" spans="1:14" s="146" customFormat="1" ht="14.25">
      <c r="A82" s="177">
        <v>1</v>
      </c>
      <c r="B82" s="187" t="s">
        <v>60</v>
      </c>
      <c r="C82" s="221" t="s">
        <v>61</v>
      </c>
      <c r="D82" s="189">
        <v>1000</v>
      </c>
      <c r="E82" s="181"/>
      <c r="F82" s="181"/>
      <c r="G82" s="181"/>
      <c r="H82" s="181"/>
      <c r="I82" s="229"/>
      <c r="J82" s="180"/>
      <c r="K82" s="181"/>
      <c r="L82" s="181"/>
      <c r="M82" s="230"/>
      <c r="N82" s="195">
        <f aca="true" t="shared" si="20" ref="N82:N100">N81+SUM(D82:I82)-SUM(J82:M82)</f>
        <v>62696.1</v>
      </c>
    </row>
    <row r="83" spans="1:14" s="146" customFormat="1" ht="14.25">
      <c r="A83" s="177">
        <f aca="true" t="shared" si="21" ref="A83:A91">A82+1</f>
        <v>2</v>
      </c>
      <c r="B83" s="187" t="s">
        <v>60</v>
      </c>
      <c r="C83" s="243" t="s">
        <v>19</v>
      </c>
      <c r="D83" s="189"/>
      <c r="E83" s="181"/>
      <c r="F83" s="181"/>
      <c r="G83" s="181"/>
      <c r="H83" s="181"/>
      <c r="I83" s="229"/>
      <c r="J83" s="180"/>
      <c r="K83" s="181"/>
      <c r="L83" s="181"/>
      <c r="M83" s="230">
        <v>2</v>
      </c>
      <c r="N83" s="195">
        <f t="shared" si="20"/>
        <v>62694.1</v>
      </c>
    </row>
    <row r="84" spans="1:14" s="146" customFormat="1" ht="14.25">
      <c r="A84" s="177">
        <f t="shared" si="21"/>
        <v>3</v>
      </c>
      <c r="B84" s="187" t="s">
        <v>62</v>
      </c>
      <c r="C84" s="179" t="s">
        <v>63</v>
      </c>
      <c r="D84" s="189">
        <v>600</v>
      </c>
      <c r="E84" s="181"/>
      <c r="F84" s="181"/>
      <c r="G84" s="181"/>
      <c r="H84" s="181"/>
      <c r="I84" s="229">
        <v>1.83</v>
      </c>
      <c r="J84" s="180"/>
      <c r="K84" s="181"/>
      <c r="L84" s="181"/>
      <c r="M84" s="230"/>
      <c r="N84" s="195">
        <f t="shared" si="20"/>
        <v>63295.93</v>
      </c>
    </row>
    <row r="85" spans="1:14" s="146" customFormat="1" ht="14.25">
      <c r="A85" s="177">
        <f t="shared" si="21"/>
        <v>4</v>
      </c>
      <c r="B85" s="187" t="s">
        <v>62</v>
      </c>
      <c r="C85" s="179" t="s">
        <v>64</v>
      </c>
      <c r="D85" s="189">
        <v>600</v>
      </c>
      <c r="E85" s="181"/>
      <c r="F85" s="181"/>
      <c r="G85" s="181"/>
      <c r="H85" s="181"/>
      <c r="I85" s="229">
        <v>0.16</v>
      </c>
      <c r="J85" s="180"/>
      <c r="K85" s="181"/>
      <c r="L85" s="181"/>
      <c r="M85" s="230"/>
      <c r="N85" s="195">
        <f t="shared" si="20"/>
        <v>63896.09</v>
      </c>
    </row>
    <row r="86" spans="1:14" s="146" customFormat="1" ht="14.25">
      <c r="A86" s="177">
        <f t="shared" si="21"/>
        <v>5</v>
      </c>
      <c r="B86" s="187" t="s">
        <v>65</v>
      </c>
      <c r="C86" s="179" t="s">
        <v>66</v>
      </c>
      <c r="D86" s="189">
        <v>2000</v>
      </c>
      <c r="E86" s="181"/>
      <c r="F86" s="181"/>
      <c r="G86" s="181"/>
      <c r="H86" s="181"/>
      <c r="I86" s="229">
        <v>1.99</v>
      </c>
      <c r="J86" s="180"/>
      <c r="K86" s="181"/>
      <c r="L86" s="181"/>
      <c r="M86" s="230"/>
      <c r="N86" s="195">
        <f t="shared" si="20"/>
        <v>65898.08</v>
      </c>
    </row>
    <row r="87" spans="1:14" s="146" customFormat="1" ht="14.25">
      <c r="A87" s="177">
        <f t="shared" si="21"/>
        <v>6</v>
      </c>
      <c r="B87" s="187" t="s">
        <v>65</v>
      </c>
      <c r="C87" s="179" t="s">
        <v>67</v>
      </c>
      <c r="D87" s="189">
        <v>600</v>
      </c>
      <c r="E87" s="181"/>
      <c r="F87" s="181"/>
      <c r="G87" s="181"/>
      <c r="H87" s="181"/>
      <c r="I87" s="229">
        <v>1.96</v>
      </c>
      <c r="J87" s="180"/>
      <c r="K87" s="181"/>
      <c r="L87" s="181"/>
      <c r="M87" s="230"/>
      <c r="N87" s="195">
        <f t="shared" si="20"/>
        <v>66500.04</v>
      </c>
    </row>
    <row r="88" spans="1:14" s="146" customFormat="1" ht="14.25">
      <c r="A88" s="177">
        <f t="shared" si="21"/>
        <v>7</v>
      </c>
      <c r="B88" s="187" t="s">
        <v>68</v>
      </c>
      <c r="C88" s="179" t="s">
        <v>69</v>
      </c>
      <c r="D88" s="189">
        <v>2000</v>
      </c>
      <c r="E88" s="181"/>
      <c r="F88" s="181"/>
      <c r="G88" s="181"/>
      <c r="H88" s="181"/>
      <c r="I88" s="229"/>
      <c r="J88" s="180"/>
      <c r="K88" s="181"/>
      <c r="L88" s="181"/>
      <c r="M88" s="230"/>
      <c r="N88" s="195">
        <f t="shared" si="20"/>
        <v>68500.04</v>
      </c>
    </row>
    <row r="89" spans="1:14" s="146" customFormat="1" ht="14.25">
      <c r="A89" s="177">
        <f t="shared" si="21"/>
        <v>8</v>
      </c>
      <c r="B89" s="187" t="s">
        <v>68</v>
      </c>
      <c r="C89" s="179" t="s">
        <v>70</v>
      </c>
      <c r="D89" s="189">
        <v>600</v>
      </c>
      <c r="E89" s="181"/>
      <c r="F89" s="181"/>
      <c r="G89" s="181"/>
      <c r="H89" s="181"/>
      <c r="I89" s="229"/>
      <c r="J89" s="180"/>
      <c r="K89" s="181"/>
      <c r="L89" s="181"/>
      <c r="M89" s="230"/>
      <c r="N89" s="195">
        <f t="shared" si="20"/>
        <v>69100.04</v>
      </c>
    </row>
    <row r="90" spans="1:14" s="146" customFormat="1" ht="14.25">
      <c r="A90" s="177">
        <f t="shared" si="21"/>
        <v>9</v>
      </c>
      <c r="B90" s="187" t="s">
        <v>68</v>
      </c>
      <c r="C90" s="179" t="s">
        <v>71</v>
      </c>
      <c r="D90" s="189">
        <v>2000</v>
      </c>
      <c r="E90" s="181"/>
      <c r="F90" s="181"/>
      <c r="G90" s="181"/>
      <c r="H90" s="181"/>
      <c r="I90" s="229">
        <v>7.56</v>
      </c>
      <c r="J90" s="180"/>
      <c r="K90" s="181"/>
      <c r="L90" s="181"/>
      <c r="M90" s="230"/>
      <c r="N90" s="195">
        <f t="shared" si="20"/>
        <v>71107.6</v>
      </c>
    </row>
    <row r="91" spans="1:14" s="146" customFormat="1" ht="14.25">
      <c r="A91" s="177">
        <f t="shared" si="21"/>
        <v>10</v>
      </c>
      <c r="B91" s="187" t="s">
        <v>68</v>
      </c>
      <c r="C91" s="179" t="s">
        <v>72</v>
      </c>
      <c r="D91" s="189">
        <v>600</v>
      </c>
      <c r="E91" s="181"/>
      <c r="F91" s="181"/>
      <c r="G91" s="181"/>
      <c r="H91" s="181"/>
      <c r="I91" s="229">
        <v>0.71</v>
      </c>
      <c r="J91" s="180"/>
      <c r="K91" s="181"/>
      <c r="L91" s="181"/>
      <c r="M91" s="230"/>
      <c r="N91" s="195">
        <f t="shared" si="20"/>
        <v>71708.31</v>
      </c>
    </row>
    <row r="92" spans="1:14" s="146" customFormat="1" ht="14.25">
      <c r="A92" s="177">
        <f aca="true" t="shared" si="22" ref="A92:A100">A91+1</f>
        <v>11</v>
      </c>
      <c r="B92" s="187" t="s">
        <v>73</v>
      </c>
      <c r="C92" s="179" t="s">
        <v>74</v>
      </c>
      <c r="D92" s="189">
        <v>2000</v>
      </c>
      <c r="E92" s="181"/>
      <c r="F92" s="181"/>
      <c r="G92" s="181"/>
      <c r="H92" s="181"/>
      <c r="I92" s="229">
        <v>7.59</v>
      </c>
      <c r="J92" s="180"/>
      <c r="K92" s="181"/>
      <c r="L92" s="181"/>
      <c r="M92" s="230"/>
      <c r="N92" s="195">
        <f t="shared" si="20"/>
        <v>73715.9</v>
      </c>
    </row>
    <row r="93" spans="1:14" s="146" customFormat="1" ht="14.25">
      <c r="A93" s="177">
        <f t="shared" si="22"/>
        <v>12</v>
      </c>
      <c r="B93" s="187" t="s">
        <v>73</v>
      </c>
      <c r="C93" s="179" t="s">
        <v>75</v>
      </c>
      <c r="D93" s="189">
        <v>400</v>
      </c>
      <c r="E93" s="181"/>
      <c r="F93" s="181"/>
      <c r="G93" s="181"/>
      <c r="H93" s="181"/>
      <c r="I93" s="229"/>
      <c r="J93" s="180"/>
      <c r="K93" s="181"/>
      <c r="L93" s="181"/>
      <c r="M93" s="230"/>
      <c r="N93" s="195">
        <f t="shared" si="20"/>
        <v>74115.9</v>
      </c>
    </row>
    <row r="94" spans="1:14" s="146" customFormat="1" ht="14.25">
      <c r="A94" s="177">
        <f t="shared" si="22"/>
        <v>13</v>
      </c>
      <c r="B94" s="187" t="s">
        <v>76</v>
      </c>
      <c r="C94" s="179" t="s">
        <v>77</v>
      </c>
      <c r="D94" s="189">
        <v>600</v>
      </c>
      <c r="E94" s="181"/>
      <c r="F94" s="181"/>
      <c r="G94" s="181"/>
      <c r="H94" s="181"/>
      <c r="I94" s="229">
        <v>6.52</v>
      </c>
      <c r="J94" s="180"/>
      <c r="K94" s="181"/>
      <c r="L94" s="181"/>
      <c r="M94" s="230"/>
      <c r="N94" s="195">
        <f t="shared" si="20"/>
        <v>74722.42</v>
      </c>
    </row>
    <row r="95" spans="1:14" s="146" customFormat="1" ht="14.25">
      <c r="A95" s="177">
        <f t="shared" si="22"/>
        <v>14</v>
      </c>
      <c r="B95" s="187" t="s">
        <v>76</v>
      </c>
      <c r="C95" s="179" t="s">
        <v>78</v>
      </c>
      <c r="D95" s="189">
        <v>1200</v>
      </c>
      <c r="E95" s="181"/>
      <c r="F95" s="181"/>
      <c r="G95" s="181"/>
      <c r="H95" s="181"/>
      <c r="I95" s="229"/>
      <c r="J95" s="180"/>
      <c r="K95" s="181"/>
      <c r="L95" s="181"/>
      <c r="M95" s="230"/>
      <c r="N95" s="195">
        <f t="shared" si="20"/>
        <v>75922.42</v>
      </c>
    </row>
    <row r="96" spans="1:14" s="146" customFormat="1" ht="14.25">
      <c r="A96" s="177">
        <f t="shared" si="22"/>
        <v>15</v>
      </c>
      <c r="B96" s="187" t="s">
        <v>76</v>
      </c>
      <c r="C96" s="179" t="s">
        <v>79</v>
      </c>
      <c r="D96" s="189">
        <v>600</v>
      </c>
      <c r="E96" s="181"/>
      <c r="F96" s="181"/>
      <c r="G96" s="181"/>
      <c r="H96" s="181"/>
      <c r="I96" s="229"/>
      <c r="J96" s="180"/>
      <c r="K96" s="181"/>
      <c r="L96" s="181"/>
      <c r="M96" s="230"/>
      <c r="N96" s="195">
        <f t="shared" si="20"/>
        <v>76522.42</v>
      </c>
    </row>
    <row r="97" spans="1:14" s="146" customFormat="1" ht="14.25">
      <c r="A97" s="177">
        <f t="shared" si="22"/>
        <v>16</v>
      </c>
      <c r="B97" s="187" t="s">
        <v>76</v>
      </c>
      <c r="C97" s="179" t="s">
        <v>49</v>
      </c>
      <c r="D97" s="189">
        <v>2000</v>
      </c>
      <c r="E97" s="181"/>
      <c r="F97" s="181"/>
      <c r="G97" s="181"/>
      <c r="H97" s="181"/>
      <c r="I97" s="229">
        <v>2.16</v>
      </c>
      <c r="J97" s="180"/>
      <c r="K97" s="181"/>
      <c r="L97" s="181"/>
      <c r="M97" s="230"/>
      <c r="N97" s="195">
        <f t="shared" si="20"/>
        <v>78524.58</v>
      </c>
    </row>
    <row r="98" spans="1:14" s="146" customFormat="1" ht="14.25">
      <c r="A98" s="177">
        <f t="shared" si="22"/>
        <v>17</v>
      </c>
      <c r="B98" s="187" t="s">
        <v>80</v>
      </c>
      <c r="C98" s="179" t="s">
        <v>81</v>
      </c>
      <c r="D98" s="189">
        <v>800</v>
      </c>
      <c r="E98" s="181"/>
      <c r="F98" s="181"/>
      <c r="G98" s="181"/>
      <c r="H98" s="181"/>
      <c r="I98" s="229"/>
      <c r="J98" s="180"/>
      <c r="K98" s="181"/>
      <c r="L98" s="181"/>
      <c r="M98" s="230"/>
      <c r="N98" s="195">
        <f t="shared" si="20"/>
        <v>79324.58</v>
      </c>
    </row>
    <row r="99" spans="1:14" s="146" customFormat="1" ht="14.25">
      <c r="A99" s="177">
        <f t="shared" si="22"/>
        <v>18</v>
      </c>
      <c r="B99" s="187" t="s">
        <v>82</v>
      </c>
      <c r="C99" s="179" t="s">
        <v>83</v>
      </c>
      <c r="D99" s="189">
        <v>600</v>
      </c>
      <c r="E99" s="181"/>
      <c r="F99" s="181"/>
      <c r="G99" s="181"/>
      <c r="H99" s="181"/>
      <c r="I99" s="229"/>
      <c r="J99" s="180"/>
      <c r="K99" s="181"/>
      <c r="L99" s="181"/>
      <c r="M99" s="230"/>
      <c r="N99" s="195">
        <f t="shared" si="20"/>
        <v>79924.58</v>
      </c>
    </row>
    <row r="100" spans="1:14" s="146" customFormat="1" ht="14.25">
      <c r="A100" s="177">
        <f t="shared" si="22"/>
        <v>19</v>
      </c>
      <c r="B100" s="187" t="s">
        <v>82</v>
      </c>
      <c r="C100" s="179" t="s">
        <v>84</v>
      </c>
      <c r="D100" s="189">
        <v>2000</v>
      </c>
      <c r="E100" s="181"/>
      <c r="F100" s="181"/>
      <c r="G100" s="181"/>
      <c r="H100" s="181"/>
      <c r="I100" s="229"/>
      <c r="J100" s="180"/>
      <c r="K100" s="181"/>
      <c r="L100" s="181"/>
      <c r="M100" s="230"/>
      <c r="N100" s="195">
        <f t="shared" si="20"/>
        <v>81924.58</v>
      </c>
    </row>
    <row r="101" spans="1:14" s="146" customFormat="1" ht="14.25">
      <c r="A101" s="163"/>
      <c r="B101" s="164"/>
      <c r="C101" s="163" t="s">
        <v>20</v>
      </c>
      <c r="D101" s="166">
        <f aca="true" t="shared" si="23" ref="D101:M101">SUM(D82:D100)</f>
        <v>20200</v>
      </c>
      <c r="E101" s="167">
        <f t="shared" si="23"/>
        <v>0</v>
      </c>
      <c r="F101" s="167">
        <f t="shared" si="23"/>
        <v>0</v>
      </c>
      <c r="G101" s="167">
        <f t="shared" si="23"/>
        <v>0</v>
      </c>
      <c r="H101" s="167">
        <f t="shared" si="23"/>
        <v>0</v>
      </c>
      <c r="I101" s="231">
        <f t="shared" si="23"/>
        <v>30.48</v>
      </c>
      <c r="J101" s="166">
        <f t="shared" si="23"/>
        <v>0</v>
      </c>
      <c r="K101" s="167">
        <f t="shared" si="23"/>
        <v>0</v>
      </c>
      <c r="L101" s="167">
        <f t="shared" si="23"/>
        <v>0</v>
      </c>
      <c r="M101" s="198">
        <f t="shared" si="23"/>
        <v>2</v>
      </c>
      <c r="N101" s="238">
        <f>N81+SUM(D101:I101)-SUM(J101:M101)</f>
        <v>81924.58</v>
      </c>
    </row>
    <row r="102" spans="1:14" s="146" customFormat="1" ht="14.25">
      <c r="A102" s="245"/>
      <c r="B102" s="245"/>
      <c r="C102" s="245" t="s">
        <v>85</v>
      </c>
      <c r="D102" s="200">
        <f aca="true" t="shared" si="24" ref="D102:N102">D101</f>
        <v>20200</v>
      </c>
      <c r="E102" s="233">
        <f t="shared" si="24"/>
        <v>0</v>
      </c>
      <c r="F102" s="233">
        <f t="shared" si="24"/>
        <v>0</v>
      </c>
      <c r="G102" s="233">
        <f t="shared" si="24"/>
        <v>0</v>
      </c>
      <c r="H102" s="233">
        <f t="shared" si="24"/>
        <v>0</v>
      </c>
      <c r="I102" s="249">
        <f t="shared" si="24"/>
        <v>30.48</v>
      </c>
      <c r="J102" s="200">
        <f t="shared" si="24"/>
        <v>0</v>
      </c>
      <c r="K102" s="233">
        <f t="shared" si="24"/>
        <v>0</v>
      </c>
      <c r="L102" s="233">
        <f t="shared" si="24"/>
        <v>0</v>
      </c>
      <c r="M102" s="202">
        <f t="shared" si="24"/>
        <v>2</v>
      </c>
      <c r="N102" s="248">
        <f t="shared" si="24"/>
        <v>81924.58</v>
      </c>
    </row>
    <row r="103" spans="1:14" s="146" customFormat="1" ht="14.25">
      <c r="A103" s="172"/>
      <c r="B103" s="172"/>
      <c r="C103" s="183" t="s">
        <v>86</v>
      </c>
      <c r="D103" s="174">
        <f aca="true" t="shared" si="25" ref="D103:M103">D102+D75</f>
        <v>932821</v>
      </c>
      <c r="E103" s="184">
        <f t="shared" si="25"/>
        <v>58322</v>
      </c>
      <c r="F103" s="184">
        <f t="shared" si="25"/>
        <v>3000</v>
      </c>
      <c r="G103" s="184">
        <f t="shared" si="25"/>
        <v>3900</v>
      </c>
      <c r="H103" s="184">
        <f t="shared" si="25"/>
        <v>2244.38</v>
      </c>
      <c r="I103" s="206">
        <f t="shared" si="25"/>
        <v>1189.56</v>
      </c>
      <c r="J103" s="174">
        <f t="shared" si="25"/>
        <v>882438</v>
      </c>
      <c r="K103" s="184">
        <f t="shared" si="25"/>
        <v>6000</v>
      </c>
      <c r="L103" s="184">
        <f t="shared" si="25"/>
        <v>4068.2</v>
      </c>
      <c r="M103" s="203">
        <f t="shared" si="25"/>
        <v>27046.16</v>
      </c>
      <c r="N103" s="250">
        <f>SUM(D103:I103)-SUM(J103:M103)</f>
        <v>81924.5800000001</v>
      </c>
    </row>
    <row r="105" spans="1:14" s="146" customFormat="1" ht="18.75">
      <c r="A105" s="251" t="s">
        <v>87</v>
      </c>
      <c r="B105" s="251"/>
      <c r="C105" s="251"/>
      <c r="D105" s="251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</row>
    <row r="106" spans="1:14" s="146" customFormat="1" ht="18.75">
      <c r="A106" s="251" t="s">
        <v>1</v>
      </c>
      <c r="B106" s="251"/>
      <c r="C106" s="251"/>
      <c r="D106" s="251"/>
      <c r="E106" s="251"/>
      <c r="F106" s="251"/>
      <c r="G106" s="251"/>
      <c r="H106" s="251"/>
      <c r="I106" s="251"/>
      <c r="J106" s="251"/>
      <c r="K106" s="251"/>
      <c r="L106" s="251"/>
      <c r="M106" s="251"/>
      <c r="N106" s="251"/>
    </row>
    <row r="107" spans="1:14" s="146" customFormat="1" ht="14.25">
      <c r="A107" s="256"/>
      <c r="B107" s="258" t="s">
        <v>2</v>
      </c>
      <c r="C107" s="258" t="s">
        <v>3</v>
      </c>
      <c r="D107" s="252" t="s">
        <v>4</v>
      </c>
      <c r="E107" s="253"/>
      <c r="F107" s="253"/>
      <c r="G107" s="253"/>
      <c r="H107" s="253"/>
      <c r="I107" s="254"/>
      <c r="J107" s="252" t="s">
        <v>5</v>
      </c>
      <c r="K107" s="253"/>
      <c r="L107" s="253"/>
      <c r="M107" s="255"/>
      <c r="N107" s="258" t="s">
        <v>6</v>
      </c>
    </row>
    <row r="108" spans="1:14" s="146" customFormat="1" ht="14.25">
      <c r="A108" s="257"/>
      <c r="B108" s="259"/>
      <c r="C108" s="260"/>
      <c r="D108" s="151" t="s">
        <v>7</v>
      </c>
      <c r="E108" s="152" t="s">
        <v>8</v>
      </c>
      <c r="F108" s="152" t="s">
        <v>9</v>
      </c>
      <c r="G108" s="152" t="s">
        <v>10</v>
      </c>
      <c r="H108" s="152" t="s">
        <v>11</v>
      </c>
      <c r="I108" s="191" t="s">
        <v>12</v>
      </c>
      <c r="J108" s="151" t="s">
        <v>13</v>
      </c>
      <c r="K108" s="152" t="s">
        <v>14</v>
      </c>
      <c r="L108" s="152" t="s">
        <v>15</v>
      </c>
      <c r="M108" s="192" t="s">
        <v>16</v>
      </c>
      <c r="N108" s="259"/>
    </row>
    <row r="109" spans="1:14" s="146" customFormat="1" ht="14.25">
      <c r="A109" s="153"/>
      <c r="B109" s="185"/>
      <c r="C109" s="163" t="s">
        <v>24</v>
      </c>
      <c r="D109" s="189"/>
      <c r="E109" s="181"/>
      <c r="F109" s="181"/>
      <c r="G109" s="181"/>
      <c r="H109" s="181"/>
      <c r="I109" s="229"/>
      <c r="J109" s="166"/>
      <c r="K109" s="167"/>
      <c r="L109" s="167"/>
      <c r="M109" s="198"/>
      <c r="N109" s="194">
        <f>N103</f>
        <v>81924.5800000001</v>
      </c>
    </row>
    <row r="110" spans="1:14" s="146" customFormat="1" ht="14.25">
      <c r="A110" s="177">
        <v>1</v>
      </c>
      <c r="B110" s="187" t="s">
        <v>88</v>
      </c>
      <c r="C110" s="179" t="s">
        <v>89</v>
      </c>
      <c r="D110" s="189">
        <v>600</v>
      </c>
      <c r="E110" s="181"/>
      <c r="F110" s="181"/>
      <c r="G110" s="181"/>
      <c r="H110" s="181"/>
      <c r="I110" s="229">
        <v>1.98</v>
      </c>
      <c r="J110" s="180"/>
      <c r="K110" s="181"/>
      <c r="L110" s="181"/>
      <c r="M110" s="230"/>
      <c r="N110" s="195">
        <f>N109+SUM(D110:I110)-SUM(J110:M110)</f>
        <v>82526.5600000001</v>
      </c>
    </row>
    <row r="111" spans="1:14" s="146" customFormat="1" ht="14.25">
      <c r="A111" s="177">
        <f>A110+1</f>
        <v>2</v>
      </c>
      <c r="B111" s="187" t="s">
        <v>90</v>
      </c>
      <c r="C111" s="179" t="s">
        <v>19</v>
      </c>
      <c r="D111" s="189"/>
      <c r="E111" s="181"/>
      <c r="F111" s="181"/>
      <c r="G111" s="181"/>
      <c r="H111" s="181"/>
      <c r="I111" s="229"/>
      <c r="J111" s="180"/>
      <c r="K111" s="181"/>
      <c r="L111" s="181"/>
      <c r="M111" s="230">
        <v>2</v>
      </c>
      <c r="N111" s="195">
        <f>N110+SUM(D111:I111)-SUM(J111:M111)</f>
        <v>82524.5600000001</v>
      </c>
    </row>
    <row r="112" spans="1:14" s="146" customFormat="1" ht="14.25">
      <c r="A112" s="177">
        <f>A111+1</f>
        <v>3</v>
      </c>
      <c r="B112" s="187" t="s">
        <v>91</v>
      </c>
      <c r="C112" s="179" t="s">
        <v>35</v>
      </c>
      <c r="D112" s="189"/>
      <c r="E112" s="181"/>
      <c r="F112" s="181"/>
      <c r="G112" s="181"/>
      <c r="H112" s="181">
        <v>26.58</v>
      </c>
      <c r="I112" s="229"/>
      <c r="J112" s="180"/>
      <c r="K112" s="181"/>
      <c r="L112" s="181"/>
      <c r="M112" s="230"/>
      <c r="N112" s="195">
        <f>N111+SUM(D112:I112)-SUM(J112:M112)</f>
        <v>82551.1400000001</v>
      </c>
    </row>
    <row r="113" spans="1:14" s="146" customFormat="1" ht="14.25">
      <c r="A113" s="177">
        <f>A112+1</f>
        <v>4</v>
      </c>
      <c r="B113" s="187" t="s">
        <v>92</v>
      </c>
      <c r="C113" s="179" t="s">
        <v>93</v>
      </c>
      <c r="D113" s="189">
        <v>1200</v>
      </c>
      <c r="E113" s="181"/>
      <c r="F113" s="181"/>
      <c r="G113" s="181"/>
      <c r="H113" s="181"/>
      <c r="I113" s="229">
        <v>0.09</v>
      </c>
      <c r="J113" s="180"/>
      <c r="K113" s="181"/>
      <c r="L113" s="181"/>
      <c r="M113" s="230"/>
      <c r="N113" s="195">
        <f>N112+SUM(D113:I113)-SUM(J113:M113)</f>
        <v>83751.2300000001</v>
      </c>
    </row>
    <row r="114" spans="1:14" s="146" customFormat="1" ht="14.25">
      <c r="A114" s="177">
        <f>A113+1</f>
        <v>5</v>
      </c>
      <c r="B114" s="187" t="s">
        <v>92</v>
      </c>
      <c r="C114" s="179" t="s">
        <v>94</v>
      </c>
      <c r="D114" s="189">
        <v>1800</v>
      </c>
      <c r="E114" s="181"/>
      <c r="F114" s="181"/>
      <c r="G114" s="181"/>
      <c r="H114" s="181"/>
      <c r="I114" s="229">
        <v>0.09</v>
      </c>
      <c r="J114" s="180"/>
      <c r="K114" s="181"/>
      <c r="L114" s="181"/>
      <c r="M114" s="230"/>
      <c r="N114" s="195">
        <f>N113+SUM(D114:I114)-SUM(J114:M114)</f>
        <v>85551.3200000001</v>
      </c>
    </row>
    <row r="115" spans="1:14" s="146" customFormat="1" ht="14.25">
      <c r="A115" s="163"/>
      <c r="B115" s="164"/>
      <c r="C115" s="163" t="s">
        <v>20</v>
      </c>
      <c r="D115" s="166">
        <f aca="true" t="shared" si="26" ref="D115:M115">SUM(D110:D114)</f>
        <v>3600</v>
      </c>
      <c r="E115" s="167">
        <f t="shared" si="26"/>
        <v>0</v>
      </c>
      <c r="F115" s="167">
        <f t="shared" si="26"/>
        <v>0</v>
      </c>
      <c r="G115" s="167">
        <f t="shared" si="26"/>
        <v>0</v>
      </c>
      <c r="H115" s="167">
        <f t="shared" si="26"/>
        <v>26.58</v>
      </c>
      <c r="I115" s="231">
        <f t="shared" si="26"/>
        <v>2.16</v>
      </c>
      <c r="J115" s="166">
        <f t="shared" si="26"/>
        <v>0</v>
      </c>
      <c r="K115" s="167">
        <f t="shared" si="26"/>
        <v>0</v>
      </c>
      <c r="L115" s="167">
        <f t="shared" si="26"/>
        <v>0</v>
      </c>
      <c r="M115" s="198">
        <f t="shared" si="26"/>
        <v>2</v>
      </c>
      <c r="N115" s="238">
        <f>N109+SUM(D115:I115)-SUM(J115:M115)</f>
        <v>85551.3200000001</v>
      </c>
    </row>
    <row r="116" spans="1:14" s="146" customFormat="1" ht="14.25">
      <c r="A116" s="245"/>
      <c r="B116" s="245"/>
      <c r="C116" s="245" t="s">
        <v>95</v>
      </c>
      <c r="D116" s="200">
        <f aca="true" t="shared" si="27" ref="D116:N116">D115</f>
        <v>3600</v>
      </c>
      <c r="E116" s="233">
        <f t="shared" si="27"/>
        <v>0</v>
      </c>
      <c r="F116" s="233">
        <f t="shared" si="27"/>
        <v>0</v>
      </c>
      <c r="G116" s="233">
        <f t="shared" si="27"/>
        <v>0</v>
      </c>
      <c r="H116" s="233">
        <f t="shared" si="27"/>
        <v>26.58</v>
      </c>
      <c r="I116" s="249">
        <f t="shared" si="27"/>
        <v>2.16</v>
      </c>
      <c r="J116" s="200">
        <f t="shared" si="27"/>
        <v>0</v>
      </c>
      <c r="K116" s="233">
        <f t="shared" si="27"/>
        <v>0</v>
      </c>
      <c r="L116" s="233">
        <f t="shared" si="27"/>
        <v>0</v>
      </c>
      <c r="M116" s="202">
        <f t="shared" si="27"/>
        <v>2</v>
      </c>
      <c r="N116" s="248">
        <f t="shared" si="27"/>
        <v>85551.3200000001</v>
      </c>
    </row>
    <row r="117" spans="1:14" s="146" customFormat="1" ht="14.25">
      <c r="A117" s="172"/>
      <c r="B117" s="172"/>
      <c r="C117" s="183" t="s">
        <v>96</v>
      </c>
      <c r="D117" s="174">
        <f aca="true" t="shared" si="28" ref="D117:M117">D116+D103</f>
        <v>936421</v>
      </c>
      <c r="E117" s="184">
        <f t="shared" si="28"/>
        <v>58322</v>
      </c>
      <c r="F117" s="184">
        <f t="shared" si="28"/>
        <v>3000</v>
      </c>
      <c r="G117" s="184">
        <f t="shared" si="28"/>
        <v>3900</v>
      </c>
      <c r="H117" s="184">
        <f t="shared" si="28"/>
        <v>2270.96</v>
      </c>
      <c r="I117" s="206">
        <f t="shared" si="28"/>
        <v>1191.72</v>
      </c>
      <c r="J117" s="174">
        <f t="shared" si="28"/>
        <v>882438</v>
      </c>
      <c r="K117" s="184">
        <f t="shared" si="28"/>
        <v>6000</v>
      </c>
      <c r="L117" s="184">
        <f t="shared" si="28"/>
        <v>4068.2</v>
      </c>
      <c r="M117" s="203">
        <f t="shared" si="28"/>
        <v>27048.16</v>
      </c>
      <c r="N117" s="250">
        <f>SUM(D117:I117)-SUM(J117:M117)</f>
        <v>85551.3199999999</v>
      </c>
    </row>
    <row r="119" spans="1:14" s="146" customFormat="1" ht="18.75">
      <c r="A119" s="251" t="s">
        <v>97</v>
      </c>
      <c r="B119" s="251"/>
      <c r="C119" s="251"/>
      <c r="D119" s="251"/>
      <c r="E119" s="251"/>
      <c r="F119" s="251"/>
      <c r="G119" s="251"/>
      <c r="H119" s="251"/>
      <c r="I119" s="251"/>
      <c r="J119" s="251"/>
      <c r="K119" s="251"/>
      <c r="L119" s="251"/>
      <c r="M119" s="251"/>
      <c r="N119" s="251"/>
    </row>
    <row r="120" spans="1:14" s="146" customFormat="1" ht="18.75">
      <c r="A120" s="251" t="s">
        <v>1</v>
      </c>
      <c r="B120" s="251"/>
      <c r="C120" s="251"/>
      <c r="D120" s="251"/>
      <c r="E120" s="251"/>
      <c r="F120" s="251"/>
      <c r="G120" s="251"/>
      <c r="H120" s="251"/>
      <c r="I120" s="251"/>
      <c r="J120" s="251"/>
      <c r="K120" s="251"/>
      <c r="L120" s="251"/>
      <c r="M120" s="251"/>
      <c r="N120" s="251"/>
    </row>
    <row r="121" spans="1:14" s="146" customFormat="1" ht="14.25">
      <c r="A121" s="256"/>
      <c r="B121" s="258" t="s">
        <v>2</v>
      </c>
      <c r="C121" s="258" t="s">
        <v>3</v>
      </c>
      <c r="D121" s="252" t="s">
        <v>4</v>
      </c>
      <c r="E121" s="253"/>
      <c r="F121" s="253"/>
      <c r="G121" s="253"/>
      <c r="H121" s="253"/>
      <c r="I121" s="254"/>
      <c r="J121" s="252" t="s">
        <v>5</v>
      </c>
      <c r="K121" s="253"/>
      <c r="L121" s="253"/>
      <c r="M121" s="255"/>
      <c r="N121" s="258" t="s">
        <v>6</v>
      </c>
    </row>
    <row r="122" spans="1:14" s="146" customFormat="1" ht="14.25">
      <c r="A122" s="257"/>
      <c r="B122" s="259"/>
      <c r="C122" s="260"/>
      <c r="D122" s="151" t="s">
        <v>7</v>
      </c>
      <c r="E122" s="152" t="s">
        <v>8</v>
      </c>
      <c r="F122" s="152" t="s">
        <v>9</v>
      </c>
      <c r="G122" s="152" t="s">
        <v>10</v>
      </c>
      <c r="H122" s="152" t="s">
        <v>11</v>
      </c>
      <c r="I122" s="191" t="s">
        <v>12</v>
      </c>
      <c r="J122" s="151" t="s">
        <v>13</v>
      </c>
      <c r="K122" s="152" t="s">
        <v>14</v>
      </c>
      <c r="L122" s="152" t="s">
        <v>15</v>
      </c>
      <c r="M122" s="192" t="s">
        <v>16</v>
      </c>
      <c r="N122" s="259"/>
    </row>
    <row r="123" spans="1:14" s="146" customFormat="1" ht="14.25">
      <c r="A123" s="153"/>
      <c r="B123" s="185"/>
      <c r="C123" s="163" t="s">
        <v>24</v>
      </c>
      <c r="D123" s="189"/>
      <c r="E123" s="181"/>
      <c r="F123" s="181"/>
      <c r="G123" s="181"/>
      <c r="H123" s="181"/>
      <c r="I123" s="229"/>
      <c r="J123" s="166"/>
      <c r="K123" s="167"/>
      <c r="L123" s="167"/>
      <c r="M123" s="198"/>
      <c r="N123" s="194">
        <f>N117</f>
        <v>85551.3199999999</v>
      </c>
    </row>
    <row r="124" spans="1:14" s="146" customFormat="1" ht="14.25">
      <c r="A124" s="177">
        <v>1</v>
      </c>
      <c r="B124" s="187" t="s">
        <v>98</v>
      </c>
      <c r="C124" s="179" t="s">
        <v>19</v>
      </c>
      <c r="D124" s="189"/>
      <c r="E124" s="181"/>
      <c r="F124" s="181"/>
      <c r="G124" s="181"/>
      <c r="H124" s="181"/>
      <c r="I124" s="229"/>
      <c r="J124" s="180"/>
      <c r="K124" s="181"/>
      <c r="L124" s="181"/>
      <c r="M124" s="230">
        <v>2</v>
      </c>
      <c r="N124" s="195">
        <f>N123+SUM(D124:I124)-SUM(J124:M124)</f>
        <v>85549.3199999999</v>
      </c>
    </row>
    <row r="125" spans="1:14" s="146" customFormat="1" ht="14.25">
      <c r="A125" s="177">
        <f>A124+1</f>
        <v>2</v>
      </c>
      <c r="B125" s="187" t="s">
        <v>99</v>
      </c>
      <c r="C125" s="179" t="s">
        <v>100</v>
      </c>
      <c r="D125" s="189">
        <v>600</v>
      </c>
      <c r="E125" s="181"/>
      <c r="F125" s="181"/>
      <c r="G125" s="181"/>
      <c r="H125" s="181"/>
      <c r="I125" s="229">
        <v>1.69</v>
      </c>
      <c r="J125" s="180"/>
      <c r="K125" s="181"/>
      <c r="L125" s="181"/>
      <c r="M125" s="230"/>
      <c r="N125" s="195">
        <f>N124+SUM(D125:I125)-SUM(J125:M125)</f>
        <v>86151.01</v>
      </c>
    </row>
    <row r="126" spans="1:14" s="146" customFormat="1" ht="14.25">
      <c r="A126" s="177">
        <f>A125+1</f>
        <v>3</v>
      </c>
      <c r="B126" s="187" t="s">
        <v>101</v>
      </c>
      <c r="C126" s="179" t="s">
        <v>102</v>
      </c>
      <c r="D126" s="189">
        <v>200</v>
      </c>
      <c r="E126" s="181"/>
      <c r="F126" s="181"/>
      <c r="G126" s="181"/>
      <c r="H126" s="181"/>
      <c r="I126" s="229"/>
      <c r="J126" s="180"/>
      <c r="K126" s="181"/>
      <c r="L126" s="181"/>
      <c r="M126" s="230"/>
      <c r="N126" s="195">
        <f>N125+SUM(D126:I126)-SUM(J126:M126)</f>
        <v>86351.01</v>
      </c>
    </row>
    <row r="127" spans="1:14" s="146" customFormat="1" ht="14.25">
      <c r="A127" s="177">
        <f>A126+1</f>
        <v>4</v>
      </c>
      <c r="B127" s="187" t="s">
        <v>103</v>
      </c>
      <c r="C127" s="208" t="s">
        <v>104</v>
      </c>
      <c r="D127" s="189">
        <v>2000</v>
      </c>
      <c r="E127" s="181"/>
      <c r="F127" s="181"/>
      <c r="G127" s="181"/>
      <c r="H127" s="181"/>
      <c r="I127" s="229"/>
      <c r="J127" s="180"/>
      <c r="K127" s="181"/>
      <c r="L127" s="181"/>
      <c r="M127" s="230"/>
      <c r="N127" s="195">
        <f>N126+SUM(D127:I127)-SUM(J127:M127)</f>
        <v>88351.01</v>
      </c>
    </row>
    <row r="128" spans="1:14" s="146" customFormat="1" ht="14.25">
      <c r="A128" s="163"/>
      <c r="B128" s="164"/>
      <c r="C128" s="163" t="s">
        <v>20</v>
      </c>
      <c r="D128" s="166">
        <f aca="true" t="shared" si="29" ref="D128:M128">SUM(D124:D127)</f>
        <v>2800</v>
      </c>
      <c r="E128" s="167">
        <f t="shared" si="29"/>
        <v>0</v>
      </c>
      <c r="F128" s="167">
        <f t="shared" si="29"/>
        <v>0</v>
      </c>
      <c r="G128" s="167">
        <f t="shared" si="29"/>
        <v>0</v>
      </c>
      <c r="H128" s="167">
        <f t="shared" si="29"/>
        <v>0</v>
      </c>
      <c r="I128" s="231">
        <f t="shared" si="29"/>
        <v>1.69</v>
      </c>
      <c r="J128" s="166">
        <f t="shared" si="29"/>
        <v>0</v>
      </c>
      <c r="K128" s="167">
        <f t="shared" si="29"/>
        <v>0</v>
      </c>
      <c r="L128" s="167">
        <f t="shared" si="29"/>
        <v>0</v>
      </c>
      <c r="M128" s="198">
        <f t="shared" si="29"/>
        <v>2</v>
      </c>
      <c r="N128" s="238">
        <f>N123+SUM(D128:I128)-SUM(J128:M128)</f>
        <v>88351.01</v>
      </c>
    </row>
    <row r="129" spans="1:14" s="146" customFormat="1" ht="14.25">
      <c r="A129" s="245"/>
      <c r="B129" s="245"/>
      <c r="C129" s="245" t="s">
        <v>105</v>
      </c>
      <c r="D129" s="200">
        <f aca="true" t="shared" si="30" ref="D129:N129">D128</f>
        <v>2800</v>
      </c>
      <c r="E129" s="233">
        <f t="shared" si="30"/>
        <v>0</v>
      </c>
      <c r="F129" s="233">
        <f t="shared" si="30"/>
        <v>0</v>
      </c>
      <c r="G129" s="233">
        <f t="shared" si="30"/>
        <v>0</v>
      </c>
      <c r="H129" s="233">
        <f t="shared" si="30"/>
        <v>0</v>
      </c>
      <c r="I129" s="249">
        <f t="shared" si="30"/>
        <v>1.69</v>
      </c>
      <c r="J129" s="200">
        <f t="shared" si="30"/>
        <v>0</v>
      </c>
      <c r="K129" s="233">
        <f t="shared" si="30"/>
        <v>0</v>
      </c>
      <c r="L129" s="233">
        <f t="shared" si="30"/>
        <v>0</v>
      </c>
      <c r="M129" s="202">
        <f t="shared" si="30"/>
        <v>2</v>
      </c>
      <c r="N129" s="248">
        <f t="shared" si="30"/>
        <v>88351.01</v>
      </c>
    </row>
    <row r="130" spans="1:14" s="146" customFormat="1" ht="14.25">
      <c r="A130" s="172"/>
      <c r="B130" s="172"/>
      <c r="C130" s="183" t="s">
        <v>106</v>
      </c>
      <c r="D130" s="174">
        <f aca="true" t="shared" si="31" ref="D130:M130">D129+D117</f>
        <v>939221</v>
      </c>
      <c r="E130" s="184">
        <f t="shared" si="31"/>
        <v>58322</v>
      </c>
      <c r="F130" s="184">
        <f t="shared" si="31"/>
        <v>3000</v>
      </c>
      <c r="G130" s="184">
        <f t="shared" si="31"/>
        <v>3900</v>
      </c>
      <c r="H130" s="184">
        <f t="shared" si="31"/>
        <v>2270.96</v>
      </c>
      <c r="I130" s="206">
        <f t="shared" si="31"/>
        <v>1193.41</v>
      </c>
      <c r="J130" s="174">
        <f t="shared" si="31"/>
        <v>882438</v>
      </c>
      <c r="K130" s="184">
        <f t="shared" si="31"/>
        <v>6000</v>
      </c>
      <c r="L130" s="184">
        <f t="shared" si="31"/>
        <v>4068.2</v>
      </c>
      <c r="M130" s="203">
        <f t="shared" si="31"/>
        <v>27050.16</v>
      </c>
      <c r="N130" s="250">
        <f>SUM(D130:I130)-SUM(J130:M130)</f>
        <v>88351.01</v>
      </c>
    </row>
    <row r="132" spans="1:14" s="146" customFormat="1" ht="18.75">
      <c r="A132" s="251" t="s">
        <v>107</v>
      </c>
      <c r="B132" s="251"/>
      <c r="C132" s="251"/>
      <c r="D132" s="251"/>
      <c r="E132" s="251"/>
      <c r="F132" s="251"/>
      <c r="G132" s="251"/>
      <c r="H132" s="251"/>
      <c r="I132" s="251"/>
      <c r="J132" s="251"/>
      <c r="K132" s="251"/>
      <c r="L132" s="251"/>
      <c r="M132" s="251"/>
      <c r="N132" s="251"/>
    </row>
    <row r="133" spans="1:14" s="146" customFormat="1" ht="18.75">
      <c r="A133" s="251" t="s">
        <v>1</v>
      </c>
      <c r="B133" s="251"/>
      <c r="C133" s="251"/>
      <c r="D133" s="251"/>
      <c r="E133" s="251"/>
      <c r="F133" s="251"/>
      <c r="G133" s="251"/>
      <c r="H133" s="251"/>
      <c r="I133" s="251"/>
      <c r="J133" s="251"/>
      <c r="K133" s="251"/>
      <c r="L133" s="251"/>
      <c r="M133" s="251"/>
      <c r="N133" s="251"/>
    </row>
    <row r="134" spans="1:14" s="146" customFormat="1" ht="14.25">
      <c r="A134" s="256"/>
      <c r="B134" s="258" t="s">
        <v>2</v>
      </c>
      <c r="C134" s="258" t="s">
        <v>3</v>
      </c>
      <c r="D134" s="252" t="s">
        <v>4</v>
      </c>
      <c r="E134" s="253"/>
      <c r="F134" s="253"/>
      <c r="G134" s="253"/>
      <c r="H134" s="253"/>
      <c r="I134" s="254"/>
      <c r="J134" s="252" t="s">
        <v>5</v>
      </c>
      <c r="K134" s="253"/>
      <c r="L134" s="253"/>
      <c r="M134" s="255"/>
      <c r="N134" s="258" t="s">
        <v>6</v>
      </c>
    </row>
    <row r="135" spans="1:14" s="146" customFormat="1" ht="14.25">
      <c r="A135" s="257"/>
      <c r="B135" s="259"/>
      <c r="C135" s="260"/>
      <c r="D135" s="151" t="s">
        <v>7</v>
      </c>
      <c r="E135" s="152" t="s">
        <v>8</v>
      </c>
      <c r="F135" s="152" t="s">
        <v>9</v>
      </c>
      <c r="G135" s="152" t="s">
        <v>10</v>
      </c>
      <c r="H135" s="152" t="s">
        <v>11</v>
      </c>
      <c r="I135" s="191" t="s">
        <v>12</v>
      </c>
      <c r="J135" s="151" t="s">
        <v>13</v>
      </c>
      <c r="K135" s="152" t="s">
        <v>14</v>
      </c>
      <c r="L135" s="152" t="s">
        <v>15</v>
      </c>
      <c r="M135" s="192" t="s">
        <v>16</v>
      </c>
      <c r="N135" s="259"/>
    </row>
    <row r="136" spans="1:14" s="146" customFormat="1" ht="14.25">
      <c r="A136" s="153"/>
      <c r="B136" s="185"/>
      <c r="C136" s="163" t="s">
        <v>24</v>
      </c>
      <c r="D136" s="189"/>
      <c r="E136" s="181"/>
      <c r="F136" s="181"/>
      <c r="G136" s="181"/>
      <c r="H136" s="181"/>
      <c r="I136" s="229"/>
      <c r="J136" s="166"/>
      <c r="K136" s="167"/>
      <c r="L136" s="167"/>
      <c r="M136" s="198"/>
      <c r="N136" s="194">
        <f>N130</f>
        <v>88351.01</v>
      </c>
    </row>
    <row r="137" spans="1:14" s="146" customFormat="1" ht="14.25">
      <c r="A137" s="177">
        <v>1</v>
      </c>
      <c r="B137" s="187" t="s">
        <v>108</v>
      </c>
      <c r="C137" s="212" t="s">
        <v>19</v>
      </c>
      <c r="D137" s="189"/>
      <c r="E137" s="181"/>
      <c r="F137" s="181"/>
      <c r="G137" s="181"/>
      <c r="H137" s="181"/>
      <c r="I137" s="229"/>
      <c r="J137" s="180"/>
      <c r="K137" s="181"/>
      <c r="L137" s="181"/>
      <c r="M137" s="230">
        <v>2</v>
      </c>
      <c r="N137" s="195">
        <f>N136+SUM(D137:I137)-SUM(J137:M137)</f>
        <v>88349.01</v>
      </c>
    </row>
    <row r="138" spans="1:14" s="146" customFormat="1" ht="14.25">
      <c r="A138" s="163"/>
      <c r="B138" s="164"/>
      <c r="C138" s="163" t="s">
        <v>20</v>
      </c>
      <c r="D138" s="166">
        <f aca="true" t="shared" si="32" ref="D138:M138">SUM(D137:D137)</f>
        <v>0</v>
      </c>
      <c r="E138" s="167">
        <f t="shared" si="32"/>
        <v>0</v>
      </c>
      <c r="F138" s="167">
        <f t="shared" si="32"/>
        <v>0</v>
      </c>
      <c r="G138" s="167">
        <f t="shared" si="32"/>
        <v>0</v>
      </c>
      <c r="H138" s="167">
        <f t="shared" si="32"/>
        <v>0</v>
      </c>
      <c r="I138" s="231">
        <f t="shared" si="32"/>
        <v>0</v>
      </c>
      <c r="J138" s="166">
        <f t="shared" si="32"/>
        <v>0</v>
      </c>
      <c r="K138" s="167">
        <f t="shared" si="32"/>
        <v>0</v>
      </c>
      <c r="L138" s="167">
        <f t="shared" si="32"/>
        <v>0</v>
      </c>
      <c r="M138" s="198">
        <f t="shared" si="32"/>
        <v>2</v>
      </c>
      <c r="N138" s="238">
        <f>N136+SUM(D138:I138)-SUM(J138:M138)</f>
        <v>88349.01</v>
      </c>
    </row>
    <row r="139" spans="1:14" s="146" customFormat="1" ht="14.25">
      <c r="A139" s="245"/>
      <c r="B139" s="245"/>
      <c r="C139" s="245" t="s">
        <v>109</v>
      </c>
      <c r="D139" s="200">
        <f aca="true" t="shared" si="33" ref="D139:N139">D138</f>
        <v>0</v>
      </c>
      <c r="E139" s="233">
        <f t="shared" si="33"/>
        <v>0</v>
      </c>
      <c r="F139" s="233">
        <f t="shared" si="33"/>
        <v>0</v>
      </c>
      <c r="G139" s="233">
        <f t="shared" si="33"/>
        <v>0</v>
      </c>
      <c r="H139" s="233">
        <f t="shared" si="33"/>
        <v>0</v>
      </c>
      <c r="I139" s="249">
        <f t="shared" si="33"/>
        <v>0</v>
      </c>
      <c r="J139" s="200">
        <f t="shared" si="33"/>
        <v>0</v>
      </c>
      <c r="K139" s="233">
        <f t="shared" si="33"/>
        <v>0</v>
      </c>
      <c r="L139" s="233">
        <f t="shared" si="33"/>
        <v>0</v>
      </c>
      <c r="M139" s="202">
        <f t="shared" si="33"/>
        <v>2</v>
      </c>
      <c r="N139" s="248">
        <f t="shared" si="33"/>
        <v>88349.01</v>
      </c>
    </row>
    <row r="140" spans="1:14" s="146" customFormat="1" ht="14.25">
      <c r="A140" s="172"/>
      <c r="B140" s="172"/>
      <c r="C140" s="183" t="s">
        <v>110</v>
      </c>
      <c r="D140" s="174">
        <f aca="true" t="shared" si="34" ref="D140:M140">D139+D130</f>
        <v>939221</v>
      </c>
      <c r="E140" s="184">
        <f t="shared" si="34"/>
        <v>58322</v>
      </c>
      <c r="F140" s="184">
        <f t="shared" si="34"/>
        <v>3000</v>
      </c>
      <c r="G140" s="184">
        <f t="shared" si="34"/>
        <v>3900</v>
      </c>
      <c r="H140" s="184">
        <f t="shared" si="34"/>
        <v>2270.96</v>
      </c>
      <c r="I140" s="206">
        <f t="shared" si="34"/>
        <v>1193.41</v>
      </c>
      <c r="J140" s="174">
        <f t="shared" si="34"/>
        <v>882438</v>
      </c>
      <c r="K140" s="184">
        <f t="shared" si="34"/>
        <v>6000</v>
      </c>
      <c r="L140" s="184">
        <f t="shared" si="34"/>
        <v>4068.2</v>
      </c>
      <c r="M140" s="203">
        <f t="shared" si="34"/>
        <v>27052.16</v>
      </c>
      <c r="N140" s="250">
        <f>SUM(D140:I140)-SUM(J140:M140)</f>
        <v>88349.01</v>
      </c>
    </row>
    <row r="142" spans="1:14" s="146" customFormat="1" ht="18.75">
      <c r="A142" s="251" t="s">
        <v>111</v>
      </c>
      <c r="B142" s="251"/>
      <c r="C142" s="251"/>
      <c r="D142" s="251"/>
      <c r="E142" s="251"/>
      <c r="F142" s="251"/>
      <c r="G142" s="251"/>
      <c r="H142" s="251"/>
      <c r="I142" s="251"/>
      <c r="J142" s="251"/>
      <c r="K142" s="251"/>
      <c r="L142" s="251"/>
      <c r="M142" s="251"/>
      <c r="N142" s="251"/>
    </row>
    <row r="143" spans="1:14" s="146" customFormat="1" ht="18.75">
      <c r="A143" s="251" t="s">
        <v>1</v>
      </c>
      <c r="B143" s="251"/>
      <c r="C143" s="251"/>
      <c r="D143" s="251"/>
      <c r="E143" s="251"/>
      <c r="F143" s="251"/>
      <c r="G143" s="251"/>
      <c r="H143" s="251"/>
      <c r="I143" s="251"/>
      <c r="J143" s="251"/>
      <c r="K143" s="251"/>
      <c r="L143" s="251"/>
      <c r="M143" s="251"/>
      <c r="N143" s="251"/>
    </row>
    <row r="144" spans="1:14" s="146" customFormat="1" ht="14.25">
      <c r="A144" s="256"/>
      <c r="B144" s="258" t="s">
        <v>2</v>
      </c>
      <c r="C144" s="258" t="s">
        <v>3</v>
      </c>
      <c r="D144" s="252" t="s">
        <v>4</v>
      </c>
      <c r="E144" s="253"/>
      <c r="F144" s="253"/>
      <c r="G144" s="253"/>
      <c r="H144" s="253"/>
      <c r="I144" s="254"/>
      <c r="J144" s="252" t="s">
        <v>5</v>
      </c>
      <c r="K144" s="253"/>
      <c r="L144" s="253"/>
      <c r="M144" s="255"/>
      <c r="N144" s="258" t="s">
        <v>6</v>
      </c>
    </row>
    <row r="145" spans="1:14" s="146" customFormat="1" ht="14.25">
      <c r="A145" s="257"/>
      <c r="B145" s="259"/>
      <c r="C145" s="260"/>
      <c r="D145" s="151" t="s">
        <v>7</v>
      </c>
      <c r="E145" s="152" t="s">
        <v>8</v>
      </c>
      <c r="F145" s="152" t="s">
        <v>9</v>
      </c>
      <c r="G145" s="152" t="s">
        <v>10</v>
      </c>
      <c r="H145" s="152" t="s">
        <v>11</v>
      </c>
      <c r="I145" s="191" t="s">
        <v>12</v>
      </c>
      <c r="J145" s="151" t="s">
        <v>13</v>
      </c>
      <c r="K145" s="152" t="s">
        <v>14</v>
      </c>
      <c r="L145" s="152" t="s">
        <v>15</v>
      </c>
      <c r="M145" s="192" t="s">
        <v>16</v>
      </c>
      <c r="N145" s="259"/>
    </row>
    <row r="146" spans="1:14" s="146" customFormat="1" ht="14.25">
      <c r="A146" s="153"/>
      <c r="B146" s="185"/>
      <c r="C146" s="163" t="s">
        <v>24</v>
      </c>
      <c r="D146" s="189"/>
      <c r="E146" s="181"/>
      <c r="F146" s="181"/>
      <c r="G146" s="181"/>
      <c r="H146" s="181"/>
      <c r="I146" s="229"/>
      <c r="J146" s="166"/>
      <c r="K146" s="167"/>
      <c r="L146" s="167"/>
      <c r="M146" s="198"/>
      <c r="N146" s="194">
        <f>N140</f>
        <v>88349.01</v>
      </c>
    </row>
    <row r="147" spans="1:14" s="146" customFormat="1" ht="14.25">
      <c r="A147" s="153">
        <v>1</v>
      </c>
      <c r="B147" s="185" t="s">
        <v>112</v>
      </c>
      <c r="C147" s="212" t="s">
        <v>19</v>
      </c>
      <c r="D147" s="189"/>
      <c r="E147" s="181"/>
      <c r="F147" s="181"/>
      <c r="G147" s="181"/>
      <c r="H147" s="181"/>
      <c r="I147" s="229"/>
      <c r="J147" s="156"/>
      <c r="K147" s="157"/>
      <c r="L147" s="157"/>
      <c r="M147" s="240">
        <v>2</v>
      </c>
      <c r="N147" s="195">
        <f>N146+SUM(D147:I147)-SUM(J147:M147)</f>
        <v>88347.01</v>
      </c>
    </row>
    <row r="148" spans="1:14" s="146" customFormat="1" ht="14.25">
      <c r="A148" s="177">
        <v>2</v>
      </c>
      <c r="B148" s="187" t="s">
        <v>113</v>
      </c>
      <c r="C148" s="212" t="s">
        <v>11</v>
      </c>
      <c r="D148" s="189"/>
      <c r="E148" s="181"/>
      <c r="F148" s="181"/>
      <c r="G148" s="181"/>
      <c r="H148" s="181">
        <v>56.69</v>
      </c>
      <c r="I148" s="229"/>
      <c r="J148" s="180"/>
      <c r="K148" s="181"/>
      <c r="L148" s="181"/>
      <c r="M148" s="230"/>
      <c r="N148" s="195">
        <f>N147+SUM(D148:I148)-SUM(J148:M148)</f>
        <v>88403.7</v>
      </c>
    </row>
    <row r="149" spans="1:14" s="146" customFormat="1" ht="14.25">
      <c r="A149" s="163"/>
      <c r="B149" s="164"/>
      <c r="C149" s="163" t="s">
        <v>20</v>
      </c>
      <c r="D149" s="166">
        <f aca="true" t="shared" si="35" ref="D149:L149">SUM(D148:D148)</f>
        <v>0</v>
      </c>
      <c r="E149" s="167">
        <f t="shared" si="35"/>
        <v>0</v>
      </c>
      <c r="F149" s="167">
        <f t="shared" si="35"/>
        <v>0</v>
      </c>
      <c r="G149" s="167">
        <f t="shared" si="35"/>
        <v>0</v>
      </c>
      <c r="H149" s="167">
        <f t="shared" si="35"/>
        <v>56.69</v>
      </c>
      <c r="I149" s="231">
        <f t="shared" si="35"/>
        <v>0</v>
      </c>
      <c r="J149" s="166">
        <f t="shared" si="35"/>
        <v>0</v>
      </c>
      <c r="K149" s="167">
        <f t="shared" si="35"/>
        <v>0</v>
      </c>
      <c r="L149" s="167">
        <f t="shared" si="35"/>
        <v>0</v>
      </c>
      <c r="M149" s="198">
        <f>SUM(M146:M148)</f>
        <v>2</v>
      </c>
      <c r="N149" s="238">
        <f>N146+SUM(D149:I149)-SUM(J149:M149)</f>
        <v>88403.7</v>
      </c>
    </row>
    <row r="150" spans="1:14" s="146" customFormat="1" ht="14.25">
      <c r="A150" s="245"/>
      <c r="B150" s="245"/>
      <c r="C150" s="245" t="s">
        <v>114</v>
      </c>
      <c r="D150" s="200">
        <f aca="true" t="shared" si="36" ref="D150:N150">D149</f>
        <v>0</v>
      </c>
      <c r="E150" s="233">
        <f t="shared" si="36"/>
        <v>0</v>
      </c>
      <c r="F150" s="233">
        <f t="shared" si="36"/>
        <v>0</v>
      </c>
      <c r="G150" s="233">
        <f t="shared" si="36"/>
        <v>0</v>
      </c>
      <c r="H150" s="233">
        <f t="shared" si="36"/>
        <v>56.69</v>
      </c>
      <c r="I150" s="249">
        <f t="shared" si="36"/>
        <v>0</v>
      </c>
      <c r="J150" s="200">
        <f t="shared" si="36"/>
        <v>0</v>
      </c>
      <c r="K150" s="233">
        <f t="shared" si="36"/>
        <v>0</v>
      </c>
      <c r="L150" s="233">
        <f t="shared" si="36"/>
        <v>0</v>
      </c>
      <c r="M150" s="202">
        <f t="shared" si="36"/>
        <v>2</v>
      </c>
      <c r="N150" s="248">
        <f t="shared" si="36"/>
        <v>88403.7</v>
      </c>
    </row>
    <row r="151" spans="1:14" s="146" customFormat="1" ht="14.25">
      <c r="A151" s="172"/>
      <c r="B151" s="172"/>
      <c r="C151" s="183" t="s">
        <v>115</v>
      </c>
      <c r="D151" s="174">
        <f aca="true" t="shared" si="37" ref="D151:M151">D150+D140</f>
        <v>939221</v>
      </c>
      <c r="E151" s="184">
        <f t="shared" si="37"/>
        <v>58322</v>
      </c>
      <c r="F151" s="184">
        <f t="shared" si="37"/>
        <v>3000</v>
      </c>
      <c r="G151" s="184">
        <f t="shared" si="37"/>
        <v>3900</v>
      </c>
      <c r="H151" s="184">
        <f t="shared" si="37"/>
        <v>2327.65</v>
      </c>
      <c r="I151" s="206">
        <f t="shared" si="37"/>
        <v>1193.41</v>
      </c>
      <c r="J151" s="174">
        <f t="shared" si="37"/>
        <v>882438</v>
      </c>
      <c r="K151" s="184">
        <f t="shared" si="37"/>
        <v>6000</v>
      </c>
      <c r="L151" s="184">
        <f t="shared" si="37"/>
        <v>4068.2</v>
      </c>
      <c r="M151" s="203">
        <f t="shared" si="37"/>
        <v>27054.16</v>
      </c>
      <c r="N151" s="250">
        <f>SUM(D151:I151)-SUM(J151:M151)</f>
        <v>88403.7000000001</v>
      </c>
    </row>
    <row r="154" spans="1:14" s="146" customFormat="1" ht="14.25">
      <c r="A154" s="176"/>
      <c r="C154" s="146" t="s">
        <v>116</v>
      </c>
      <c r="D154" s="217">
        <f>D8+D19+D31+D41+D51+D64+D74+D102+D116+D129+D139+D150</f>
        <v>30500</v>
      </c>
      <c r="E154" s="217">
        <f aca="true" t="shared" si="38" ref="E154:M154">E8+E19+E31+E41+E51+E64+E74+E102+E116+E129+E139+E150</f>
        <v>2250</v>
      </c>
      <c r="F154" s="217">
        <f t="shared" si="38"/>
        <v>0</v>
      </c>
      <c r="G154" s="217">
        <f t="shared" si="38"/>
        <v>0</v>
      </c>
      <c r="H154" s="217">
        <f t="shared" si="38"/>
        <v>95.9</v>
      </c>
      <c r="I154" s="217">
        <f t="shared" si="38"/>
        <v>36.16</v>
      </c>
      <c r="J154" s="217">
        <f t="shared" si="38"/>
        <v>0</v>
      </c>
      <c r="K154" s="217">
        <f t="shared" si="38"/>
        <v>0</v>
      </c>
      <c r="L154" s="217">
        <f t="shared" si="38"/>
        <v>0</v>
      </c>
      <c r="M154" s="217">
        <f t="shared" si="38"/>
        <v>24</v>
      </c>
      <c r="N154" s="217">
        <f>N5+D154+E154+F154+G154+H154+I154-J154-K154-L154-M154</f>
        <v>88403.7</v>
      </c>
    </row>
  </sheetData>
  <sheetProtection/>
  <mergeCells count="96">
    <mergeCell ref="D134:I134"/>
    <mergeCell ref="J134:M134"/>
    <mergeCell ref="A142:N142"/>
    <mergeCell ref="A143:N143"/>
    <mergeCell ref="D144:I144"/>
    <mergeCell ref="J144:M144"/>
    <mergeCell ref="A134:A135"/>
    <mergeCell ref="A144:A145"/>
    <mergeCell ref="B134:B135"/>
    <mergeCell ref="B144:B145"/>
    <mergeCell ref="C134:C135"/>
    <mergeCell ref="C144:C145"/>
    <mergeCell ref="N134:N135"/>
    <mergeCell ref="N144:N145"/>
    <mergeCell ref="A120:N120"/>
    <mergeCell ref="D121:I121"/>
    <mergeCell ref="J121:M121"/>
    <mergeCell ref="A132:N132"/>
    <mergeCell ref="A133:N133"/>
    <mergeCell ref="A121:A122"/>
    <mergeCell ref="B121:B122"/>
    <mergeCell ref="C121:C122"/>
    <mergeCell ref="N121:N122"/>
    <mergeCell ref="A105:N105"/>
    <mergeCell ref="A106:N106"/>
    <mergeCell ref="D107:I107"/>
    <mergeCell ref="J107:M107"/>
    <mergeCell ref="A119:N119"/>
    <mergeCell ref="A107:A108"/>
    <mergeCell ref="B107:B108"/>
    <mergeCell ref="C107:C108"/>
    <mergeCell ref="N107:N108"/>
    <mergeCell ref="D69:I69"/>
    <mergeCell ref="J69:M69"/>
    <mergeCell ref="A77:N77"/>
    <mergeCell ref="A78:N78"/>
    <mergeCell ref="D79:I79"/>
    <mergeCell ref="J79:M79"/>
    <mergeCell ref="A69:A70"/>
    <mergeCell ref="A79:A80"/>
    <mergeCell ref="B69:B70"/>
    <mergeCell ref="B79:B80"/>
    <mergeCell ref="C69:C70"/>
    <mergeCell ref="C79:C80"/>
    <mergeCell ref="N69:N70"/>
    <mergeCell ref="N79:N80"/>
    <mergeCell ref="A55:N55"/>
    <mergeCell ref="D56:I56"/>
    <mergeCell ref="J56:M56"/>
    <mergeCell ref="A67:N67"/>
    <mergeCell ref="A68:N68"/>
    <mergeCell ref="A56:A57"/>
    <mergeCell ref="B56:B57"/>
    <mergeCell ref="C56:C57"/>
    <mergeCell ref="N56:N57"/>
    <mergeCell ref="A44:N44"/>
    <mergeCell ref="A45:N45"/>
    <mergeCell ref="D46:I46"/>
    <mergeCell ref="J46:M46"/>
    <mergeCell ref="A54:N54"/>
    <mergeCell ref="A46:A47"/>
    <mergeCell ref="B46:B47"/>
    <mergeCell ref="C46:C47"/>
    <mergeCell ref="N46:N47"/>
    <mergeCell ref="D24:I24"/>
    <mergeCell ref="J24:M24"/>
    <mergeCell ref="A34:N34"/>
    <mergeCell ref="A35:N35"/>
    <mergeCell ref="D36:I36"/>
    <mergeCell ref="J36:M36"/>
    <mergeCell ref="A24:A25"/>
    <mergeCell ref="A36:A37"/>
    <mergeCell ref="B24:B25"/>
    <mergeCell ref="B36:B37"/>
    <mergeCell ref="C24:C25"/>
    <mergeCell ref="C36:C37"/>
    <mergeCell ref="N24:N25"/>
    <mergeCell ref="N36:N37"/>
    <mergeCell ref="A12:N12"/>
    <mergeCell ref="D13:I13"/>
    <mergeCell ref="J13:M13"/>
    <mergeCell ref="A22:N22"/>
    <mergeCell ref="A23:N23"/>
    <mergeCell ref="A13:A14"/>
    <mergeCell ref="B13:B14"/>
    <mergeCell ref="C13:C14"/>
    <mergeCell ref="N13:N14"/>
    <mergeCell ref="A1:N1"/>
    <mergeCell ref="A2:N2"/>
    <mergeCell ref="D3:I3"/>
    <mergeCell ref="J3:M3"/>
    <mergeCell ref="A11:N11"/>
    <mergeCell ref="A3:A4"/>
    <mergeCell ref="B3:B4"/>
    <mergeCell ref="C3:C4"/>
    <mergeCell ref="N3:N4"/>
  </mergeCells>
  <printOptions/>
  <pageMargins left="0.75" right="0.75" top="1" bottom="1" header="0.511805555555556" footer="0.511805555555556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7"/>
  <sheetViews>
    <sheetView zoomScalePageLayoutView="0" workbookViewId="0" topLeftCell="A148">
      <selection activeCell="C161" sqref="C161"/>
    </sheetView>
  </sheetViews>
  <sheetFormatPr defaultColWidth="9.00390625" defaultRowHeight="15"/>
  <cols>
    <col min="1" max="1" width="3.421875" style="150" customWidth="1"/>
    <col min="2" max="2" width="8.7109375" style="149" customWidth="1"/>
    <col min="3" max="3" width="29.8515625" style="149" customWidth="1"/>
    <col min="4" max="5" width="8.421875" style="150" customWidth="1"/>
    <col min="6" max="6" width="6.8515625" style="150" customWidth="1"/>
    <col min="7" max="7" width="8.57421875" style="150" customWidth="1"/>
    <col min="8" max="8" width="6.7109375" style="150" customWidth="1"/>
    <col min="9" max="9" width="9.00390625" style="150" customWidth="1"/>
    <col min="10" max="10" width="10.140625" style="150" customWidth="1"/>
    <col min="11" max="11" width="8.140625" style="149" customWidth="1"/>
    <col min="12" max="16384" width="9.00390625" style="150" customWidth="1"/>
  </cols>
  <sheetData>
    <row r="1" spans="1:10" s="144" customFormat="1" ht="18.75">
      <c r="A1" s="263" t="s">
        <v>117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0" s="144" customFormat="1" ht="18.75">
      <c r="A2" s="263" t="s">
        <v>118</v>
      </c>
      <c r="B2" s="263"/>
      <c r="C2" s="263"/>
      <c r="D2" s="263"/>
      <c r="E2" s="263"/>
      <c r="F2" s="263"/>
      <c r="G2" s="263"/>
      <c r="H2" s="263"/>
      <c r="I2" s="263"/>
      <c r="J2" s="263"/>
    </row>
    <row r="3" spans="1:14" s="145" customFormat="1" ht="15.75" customHeight="1">
      <c r="A3" s="256"/>
      <c r="B3" s="258" t="s">
        <v>2</v>
      </c>
      <c r="C3" s="258" t="s">
        <v>3</v>
      </c>
      <c r="D3" s="252" t="s">
        <v>4</v>
      </c>
      <c r="E3" s="253"/>
      <c r="F3" s="253"/>
      <c r="G3" s="253"/>
      <c r="H3" s="253"/>
      <c r="I3" s="254"/>
      <c r="J3" s="252" t="s">
        <v>5</v>
      </c>
      <c r="K3" s="253"/>
      <c r="L3" s="253"/>
      <c r="M3" s="255"/>
      <c r="N3" s="261" t="s">
        <v>6</v>
      </c>
    </row>
    <row r="4" spans="1:14" s="145" customFormat="1" ht="14.25">
      <c r="A4" s="257"/>
      <c r="B4" s="259"/>
      <c r="C4" s="259"/>
      <c r="D4" s="151" t="s">
        <v>7</v>
      </c>
      <c r="E4" s="152" t="s">
        <v>8</v>
      </c>
      <c r="F4" s="152" t="s">
        <v>9</v>
      </c>
      <c r="G4" s="152" t="s">
        <v>10</v>
      </c>
      <c r="H4" s="152" t="s">
        <v>11</v>
      </c>
      <c r="I4" s="191" t="s">
        <v>12</v>
      </c>
      <c r="J4" s="151" t="s">
        <v>13</v>
      </c>
      <c r="K4" s="152" t="s">
        <v>14</v>
      </c>
      <c r="L4" s="152" t="s">
        <v>15</v>
      </c>
      <c r="M4" s="192" t="s">
        <v>16</v>
      </c>
      <c r="N4" s="262"/>
    </row>
    <row r="5" spans="1:14" s="146" customFormat="1" ht="14.25" customHeight="1">
      <c r="A5" s="153"/>
      <c r="B5" s="154"/>
      <c r="C5" s="155" t="s">
        <v>17</v>
      </c>
      <c r="D5" s="156"/>
      <c r="E5" s="157"/>
      <c r="F5" s="157"/>
      <c r="G5" s="157"/>
      <c r="H5" s="157"/>
      <c r="I5" s="193"/>
      <c r="J5" s="156"/>
      <c r="K5" s="157"/>
      <c r="L5" s="157"/>
      <c r="M5" s="193"/>
      <c r="N5" s="194">
        <v>43261.2</v>
      </c>
    </row>
    <row r="6" spans="1:14" s="146" customFormat="1" ht="14.25" customHeight="1">
      <c r="A6" s="153">
        <v>1</v>
      </c>
      <c r="B6" s="154" t="s">
        <v>119</v>
      </c>
      <c r="C6" s="158" t="s">
        <v>120</v>
      </c>
      <c r="D6" s="156"/>
      <c r="E6" s="157"/>
      <c r="F6" s="157"/>
      <c r="G6" s="157"/>
      <c r="H6" s="157"/>
      <c r="I6" s="193"/>
      <c r="J6" s="156"/>
      <c r="K6" s="157"/>
      <c r="L6" s="157"/>
      <c r="M6" s="193">
        <v>10000</v>
      </c>
      <c r="N6" s="195">
        <f>N5+SUM(D6:I6)-SUM(J6:M6)</f>
        <v>33261.2</v>
      </c>
    </row>
    <row r="7" spans="1:14" s="147" customFormat="1" ht="14.25" customHeight="1">
      <c r="A7" s="153">
        <f>A6+1</f>
        <v>2</v>
      </c>
      <c r="B7" s="154" t="s">
        <v>121</v>
      </c>
      <c r="C7" s="158" t="s">
        <v>122</v>
      </c>
      <c r="D7" s="156"/>
      <c r="E7" s="157"/>
      <c r="F7" s="157"/>
      <c r="G7" s="157"/>
      <c r="H7" s="157"/>
      <c r="I7" s="193"/>
      <c r="J7" s="156">
        <v>26400</v>
      </c>
      <c r="K7" s="157"/>
      <c r="L7" s="157"/>
      <c r="M7" s="193"/>
      <c r="N7" s="195">
        <f>N6+SUM(D7:I7)-SUM(J7:M7)</f>
        <v>6861.2</v>
      </c>
    </row>
    <row r="8" spans="1:14" s="148" customFormat="1" ht="15" customHeight="1">
      <c r="A8" s="153">
        <f>A7+1</f>
        <v>3</v>
      </c>
      <c r="B8" s="159" t="s">
        <v>121</v>
      </c>
      <c r="C8" s="160" t="s">
        <v>123</v>
      </c>
      <c r="D8" s="161"/>
      <c r="E8" s="162"/>
      <c r="F8" s="162"/>
      <c r="G8" s="162"/>
      <c r="H8" s="162"/>
      <c r="I8" s="196"/>
      <c r="J8" s="161"/>
      <c r="K8" s="162"/>
      <c r="L8" s="162"/>
      <c r="M8" s="196">
        <v>7.5</v>
      </c>
      <c r="N8" s="195">
        <f>N7+SUM(D8:I8)-SUM(J8:M8)</f>
        <v>6853.7</v>
      </c>
    </row>
    <row r="9" spans="1:14" s="146" customFormat="1" ht="15" customHeight="1">
      <c r="A9" s="163"/>
      <c r="B9" s="164"/>
      <c r="C9" s="165" t="s">
        <v>20</v>
      </c>
      <c r="D9" s="166">
        <f aca="true" t="shared" si="0" ref="D9:I9">SUM(D8:D8)</f>
        <v>0</v>
      </c>
      <c r="E9" s="167">
        <f t="shared" si="0"/>
        <v>0</v>
      </c>
      <c r="F9" s="167">
        <f t="shared" si="0"/>
        <v>0</v>
      </c>
      <c r="G9" s="167">
        <f t="shared" si="0"/>
        <v>0</v>
      </c>
      <c r="H9" s="167">
        <f t="shared" si="0"/>
        <v>0</v>
      </c>
      <c r="I9" s="197">
        <f t="shared" si="0"/>
        <v>0</v>
      </c>
      <c r="J9" s="166">
        <f>SUM(J6:J8)</f>
        <v>26400</v>
      </c>
      <c r="K9" s="167">
        <f>SUM(K8:K8)</f>
        <v>0</v>
      </c>
      <c r="L9" s="167">
        <f>SUM(L8:L8)</f>
        <v>0</v>
      </c>
      <c r="M9" s="197">
        <f>SUM(M5:M8)</f>
        <v>10007.5</v>
      </c>
      <c r="N9" s="198">
        <f>N5+SUM(D9:I9)-SUM(J9:M9)</f>
        <v>6853.7</v>
      </c>
    </row>
    <row r="10" spans="1:14" s="146" customFormat="1" ht="14.25" customHeight="1">
      <c r="A10" s="168"/>
      <c r="B10" s="168"/>
      <c r="C10" s="169" t="s">
        <v>21</v>
      </c>
      <c r="D10" s="170">
        <f aca="true" t="shared" si="1" ref="D10:N10">D9</f>
        <v>0</v>
      </c>
      <c r="E10" s="171">
        <f t="shared" si="1"/>
        <v>0</v>
      </c>
      <c r="F10" s="171">
        <f t="shared" si="1"/>
        <v>0</v>
      </c>
      <c r="G10" s="171">
        <f t="shared" si="1"/>
        <v>0</v>
      </c>
      <c r="H10" s="171">
        <f t="shared" si="1"/>
        <v>0</v>
      </c>
      <c r="I10" s="199">
        <f t="shared" si="1"/>
        <v>0</v>
      </c>
      <c r="J10" s="200">
        <f t="shared" si="1"/>
        <v>26400</v>
      </c>
      <c r="K10" s="201">
        <f t="shared" si="1"/>
        <v>0</v>
      </c>
      <c r="L10" s="201">
        <f t="shared" si="1"/>
        <v>0</v>
      </c>
      <c r="M10" s="202">
        <f t="shared" si="1"/>
        <v>10007.5</v>
      </c>
      <c r="N10" s="199">
        <f t="shared" si="1"/>
        <v>6853.7</v>
      </c>
    </row>
    <row r="11" spans="1:14" s="146" customFormat="1" ht="14.25" customHeight="1">
      <c r="A11" s="172"/>
      <c r="B11" s="172"/>
      <c r="C11" s="173" t="s">
        <v>22</v>
      </c>
      <c r="D11" s="174">
        <f>409923+D10</f>
        <v>409923</v>
      </c>
      <c r="E11" s="175">
        <f>120854.57+E10</f>
        <v>120854.57</v>
      </c>
      <c r="F11" s="175">
        <f>6000+F10</f>
        <v>6000</v>
      </c>
      <c r="G11" s="175">
        <f>9749.5+G10</f>
        <v>9749.5</v>
      </c>
      <c r="H11" s="175">
        <f>945.35+H10</f>
        <v>945.35</v>
      </c>
      <c r="I11" s="203">
        <f>675.28+I10</f>
        <v>675.28</v>
      </c>
      <c r="J11" s="175">
        <f>434250+J10</f>
        <v>460650</v>
      </c>
      <c r="K11" s="175">
        <f>K10</f>
        <v>0</v>
      </c>
      <c r="L11" s="175">
        <f>10432.5+L10</f>
        <v>10432.5</v>
      </c>
      <c r="M11" s="175">
        <f>60204+M10</f>
        <v>70211.5</v>
      </c>
      <c r="N11" s="203">
        <f>SUM(D11:I11)-SUM(J11:M11)</f>
        <v>6853.70000000007</v>
      </c>
    </row>
    <row r="12" spans="1:14" s="149" customFormat="1" ht="14.25">
      <c r="A12" s="176"/>
      <c r="B12" s="146"/>
      <c r="C12" s="146"/>
      <c r="D12" s="176"/>
      <c r="E12" s="176"/>
      <c r="F12" s="176"/>
      <c r="G12" s="176"/>
      <c r="H12" s="176"/>
      <c r="I12" s="176"/>
      <c r="J12" s="176"/>
      <c r="K12" s="146"/>
      <c r="L12" s="146"/>
      <c r="M12" s="146"/>
      <c r="N12" s="146"/>
    </row>
    <row r="13" spans="1:10" s="144" customFormat="1" ht="18.75">
      <c r="A13" s="263" t="s">
        <v>124</v>
      </c>
      <c r="B13" s="263"/>
      <c r="C13" s="263"/>
      <c r="D13" s="263"/>
      <c r="E13" s="263"/>
      <c r="F13" s="263"/>
      <c r="G13" s="263"/>
      <c r="H13" s="263"/>
      <c r="I13" s="263"/>
      <c r="J13" s="263"/>
    </row>
    <row r="14" spans="1:10" s="144" customFormat="1" ht="18.75">
      <c r="A14" s="263" t="s">
        <v>118</v>
      </c>
      <c r="B14" s="263"/>
      <c r="C14" s="263"/>
      <c r="D14" s="263"/>
      <c r="E14" s="263"/>
      <c r="F14" s="263"/>
      <c r="G14" s="263"/>
      <c r="H14" s="263"/>
      <c r="I14" s="263"/>
      <c r="J14" s="263"/>
    </row>
    <row r="15" spans="1:14" s="145" customFormat="1" ht="15.75" customHeight="1">
      <c r="A15" s="256"/>
      <c r="B15" s="258" t="s">
        <v>2</v>
      </c>
      <c r="C15" s="258" t="s">
        <v>3</v>
      </c>
      <c r="D15" s="252" t="s">
        <v>4</v>
      </c>
      <c r="E15" s="253"/>
      <c r="F15" s="253"/>
      <c r="G15" s="253"/>
      <c r="H15" s="253"/>
      <c r="I15" s="254"/>
      <c r="J15" s="252" t="s">
        <v>5</v>
      </c>
      <c r="K15" s="253"/>
      <c r="L15" s="253"/>
      <c r="M15" s="255"/>
      <c r="N15" s="261" t="s">
        <v>6</v>
      </c>
    </row>
    <row r="16" spans="1:14" s="145" customFormat="1" ht="14.25">
      <c r="A16" s="257"/>
      <c r="B16" s="259"/>
      <c r="C16" s="259"/>
      <c r="D16" s="151" t="s">
        <v>7</v>
      </c>
      <c r="E16" s="152" t="s">
        <v>8</v>
      </c>
      <c r="F16" s="152" t="s">
        <v>9</v>
      </c>
      <c r="G16" s="152" t="s">
        <v>10</v>
      </c>
      <c r="H16" s="152" t="s">
        <v>11</v>
      </c>
      <c r="I16" s="191" t="s">
        <v>12</v>
      </c>
      <c r="J16" s="151" t="s">
        <v>13</v>
      </c>
      <c r="K16" s="152" t="s">
        <v>14</v>
      </c>
      <c r="L16" s="152" t="s">
        <v>15</v>
      </c>
      <c r="M16" s="192" t="s">
        <v>16</v>
      </c>
      <c r="N16" s="262"/>
    </row>
    <row r="17" spans="1:14" s="146" customFormat="1" ht="14.25" customHeight="1">
      <c r="A17" s="153"/>
      <c r="B17" s="154"/>
      <c r="C17" s="163" t="s">
        <v>24</v>
      </c>
      <c r="D17" s="156"/>
      <c r="E17" s="157"/>
      <c r="F17" s="157"/>
      <c r="G17" s="157"/>
      <c r="H17" s="157"/>
      <c r="I17" s="193"/>
      <c r="J17" s="156"/>
      <c r="K17" s="157"/>
      <c r="L17" s="157"/>
      <c r="M17" s="193"/>
      <c r="N17" s="194">
        <f>N11</f>
        <v>6853.70000000007</v>
      </c>
    </row>
    <row r="18" spans="1:14" s="146" customFormat="1" ht="14.25" customHeight="1">
      <c r="A18" s="177">
        <v>1</v>
      </c>
      <c r="B18" s="178" t="s">
        <v>125</v>
      </c>
      <c r="C18" s="179" t="s">
        <v>126</v>
      </c>
      <c r="D18" s="180">
        <v>1000</v>
      </c>
      <c r="E18" s="181"/>
      <c r="F18" s="181"/>
      <c r="G18" s="181"/>
      <c r="H18" s="181"/>
      <c r="I18" s="204"/>
      <c r="J18" s="180"/>
      <c r="K18" s="181"/>
      <c r="L18" s="181"/>
      <c r="M18" s="204"/>
      <c r="N18" s="195">
        <f>N17+SUM(D18:I18)-SUM(J18:M18)</f>
        <v>7853.70000000007</v>
      </c>
    </row>
    <row r="19" spans="1:14" s="146" customFormat="1" ht="14.25" customHeight="1">
      <c r="A19" s="153">
        <f>A18+1</f>
        <v>2</v>
      </c>
      <c r="B19" s="182" t="s">
        <v>127</v>
      </c>
      <c r="C19" s="179" t="s">
        <v>128</v>
      </c>
      <c r="D19" s="156"/>
      <c r="E19" s="157"/>
      <c r="F19" s="157"/>
      <c r="G19" s="157"/>
      <c r="H19" s="157"/>
      <c r="I19" s="193"/>
      <c r="J19" s="156">
        <v>900</v>
      </c>
      <c r="K19" s="157"/>
      <c r="L19" s="157"/>
      <c r="M19" s="193"/>
      <c r="N19" s="195">
        <f>N18+SUM(D19:I19)-SUM(J19:M19)</f>
        <v>6953.70000000007</v>
      </c>
    </row>
    <row r="20" spans="1:14" s="146" customFormat="1" ht="14.25" customHeight="1">
      <c r="A20" s="163"/>
      <c r="B20" s="164"/>
      <c r="C20" s="165" t="s">
        <v>20</v>
      </c>
      <c r="D20" s="166">
        <f aca="true" t="shared" si="2" ref="D20:M20">SUM(D18:D19)</f>
        <v>1000</v>
      </c>
      <c r="E20" s="167">
        <f t="shared" si="2"/>
        <v>0</v>
      </c>
      <c r="F20" s="167">
        <f t="shared" si="2"/>
        <v>0</v>
      </c>
      <c r="G20" s="167">
        <f t="shared" si="2"/>
        <v>0</v>
      </c>
      <c r="H20" s="167">
        <f t="shared" si="2"/>
        <v>0</v>
      </c>
      <c r="I20" s="197">
        <f t="shared" si="2"/>
        <v>0</v>
      </c>
      <c r="J20" s="166">
        <f t="shared" si="2"/>
        <v>900</v>
      </c>
      <c r="K20" s="167">
        <f t="shared" si="2"/>
        <v>0</v>
      </c>
      <c r="L20" s="167">
        <f t="shared" si="2"/>
        <v>0</v>
      </c>
      <c r="M20" s="197">
        <f t="shared" si="2"/>
        <v>0</v>
      </c>
      <c r="N20" s="198">
        <f>N17+SUM(D20:I20)-SUM(J20:M20)</f>
        <v>6953.70000000007</v>
      </c>
    </row>
    <row r="21" spans="1:14" s="146" customFormat="1" ht="14.25" customHeight="1">
      <c r="A21" s="168"/>
      <c r="B21" s="168"/>
      <c r="C21" s="169" t="s">
        <v>28</v>
      </c>
      <c r="D21" s="170">
        <f aca="true" t="shared" si="3" ref="D21:N21">D20</f>
        <v>1000</v>
      </c>
      <c r="E21" s="171">
        <f t="shared" si="3"/>
        <v>0</v>
      </c>
      <c r="F21" s="171">
        <f t="shared" si="3"/>
        <v>0</v>
      </c>
      <c r="G21" s="171">
        <f t="shared" si="3"/>
        <v>0</v>
      </c>
      <c r="H21" s="171">
        <f t="shared" si="3"/>
        <v>0</v>
      </c>
      <c r="I21" s="199">
        <f t="shared" si="3"/>
        <v>0</v>
      </c>
      <c r="J21" s="200">
        <f t="shared" si="3"/>
        <v>900</v>
      </c>
      <c r="K21" s="201">
        <f t="shared" si="3"/>
        <v>0</v>
      </c>
      <c r="L21" s="201">
        <f t="shared" si="3"/>
        <v>0</v>
      </c>
      <c r="M21" s="202">
        <f t="shared" si="3"/>
        <v>0</v>
      </c>
      <c r="N21" s="199">
        <f t="shared" si="3"/>
        <v>6953.70000000007</v>
      </c>
    </row>
    <row r="22" spans="1:14" s="146" customFormat="1" ht="14.25" customHeight="1">
      <c r="A22" s="172"/>
      <c r="B22" s="172"/>
      <c r="C22" s="183" t="s">
        <v>29</v>
      </c>
      <c r="D22" s="174">
        <f aca="true" t="shared" si="4" ref="D22:M22">D21+D11</f>
        <v>410923</v>
      </c>
      <c r="E22" s="184">
        <f t="shared" si="4"/>
        <v>120854.57</v>
      </c>
      <c r="F22" s="184">
        <f t="shared" si="4"/>
        <v>6000</v>
      </c>
      <c r="G22" s="184">
        <f t="shared" si="4"/>
        <v>9749.5</v>
      </c>
      <c r="H22" s="184">
        <f t="shared" si="4"/>
        <v>945.35</v>
      </c>
      <c r="I22" s="205">
        <f t="shared" si="4"/>
        <v>675.28</v>
      </c>
      <c r="J22" s="175">
        <f t="shared" si="4"/>
        <v>461550</v>
      </c>
      <c r="K22" s="175">
        <f t="shared" si="4"/>
        <v>0</v>
      </c>
      <c r="L22" s="175">
        <f t="shared" si="4"/>
        <v>10432.5</v>
      </c>
      <c r="M22" s="175">
        <f t="shared" si="4"/>
        <v>70211.5</v>
      </c>
      <c r="N22" s="203">
        <f>SUM(D22:I22)-SUM(J22:M22)</f>
        <v>6953.70000000007</v>
      </c>
    </row>
    <row r="23" spans="1:14" s="149" customFormat="1" ht="14.25">
      <c r="A23" s="176"/>
      <c r="B23" s="146"/>
      <c r="C23" s="146"/>
      <c r="D23" s="176"/>
      <c r="E23" s="176"/>
      <c r="F23" s="176"/>
      <c r="G23" s="176"/>
      <c r="H23" s="176"/>
      <c r="I23" s="176"/>
      <c r="J23" s="176"/>
      <c r="K23" s="146"/>
      <c r="L23" s="146"/>
      <c r="M23" s="146"/>
      <c r="N23" s="146"/>
    </row>
    <row r="24" spans="1:10" s="144" customFormat="1" ht="18.75">
      <c r="A24" s="263" t="s">
        <v>129</v>
      </c>
      <c r="B24" s="263"/>
      <c r="C24" s="263"/>
      <c r="D24" s="263"/>
      <c r="E24" s="263"/>
      <c r="F24" s="263"/>
      <c r="G24" s="263"/>
      <c r="H24" s="263"/>
      <c r="I24" s="263"/>
      <c r="J24" s="263"/>
    </row>
    <row r="25" spans="1:10" s="144" customFormat="1" ht="18.75">
      <c r="A25" s="263" t="s">
        <v>118</v>
      </c>
      <c r="B25" s="263"/>
      <c r="C25" s="263"/>
      <c r="D25" s="263"/>
      <c r="E25" s="263"/>
      <c r="F25" s="263"/>
      <c r="G25" s="263"/>
      <c r="H25" s="263"/>
      <c r="I25" s="263"/>
      <c r="J25" s="263"/>
    </row>
    <row r="26" spans="1:14" s="145" customFormat="1" ht="15.75" customHeight="1">
      <c r="A26" s="256"/>
      <c r="B26" s="258" t="s">
        <v>2</v>
      </c>
      <c r="C26" s="258" t="s">
        <v>3</v>
      </c>
      <c r="D26" s="252" t="s">
        <v>4</v>
      </c>
      <c r="E26" s="253"/>
      <c r="F26" s="253"/>
      <c r="G26" s="253"/>
      <c r="H26" s="253"/>
      <c r="I26" s="254"/>
      <c r="J26" s="252" t="s">
        <v>5</v>
      </c>
      <c r="K26" s="253"/>
      <c r="L26" s="253"/>
      <c r="M26" s="255"/>
      <c r="N26" s="261" t="s">
        <v>6</v>
      </c>
    </row>
    <row r="27" spans="1:14" s="145" customFormat="1" ht="14.25">
      <c r="A27" s="257"/>
      <c r="B27" s="259"/>
      <c r="C27" s="260"/>
      <c r="D27" s="151" t="s">
        <v>7</v>
      </c>
      <c r="E27" s="152" t="s">
        <v>8</v>
      </c>
      <c r="F27" s="152" t="s">
        <v>9</v>
      </c>
      <c r="G27" s="152" t="s">
        <v>10</v>
      </c>
      <c r="H27" s="152" t="s">
        <v>11</v>
      </c>
      <c r="I27" s="191" t="s">
        <v>12</v>
      </c>
      <c r="J27" s="151" t="s">
        <v>13</v>
      </c>
      <c r="K27" s="152" t="s">
        <v>14</v>
      </c>
      <c r="L27" s="152" t="s">
        <v>15</v>
      </c>
      <c r="M27" s="192" t="s">
        <v>16</v>
      </c>
      <c r="N27" s="262"/>
    </row>
    <row r="28" spans="1:14" s="146" customFormat="1" ht="14.25" customHeight="1">
      <c r="A28" s="153"/>
      <c r="B28" s="185"/>
      <c r="C28" s="163" t="s">
        <v>24</v>
      </c>
      <c r="D28" s="186"/>
      <c r="E28" s="157"/>
      <c r="F28" s="157"/>
      <c r="G28" s="157"/>
      <c r="H28" s="157"/>
      <c r="I28" s="193"/>
      <c r="J28" s="156"/>
      <c r="K28" s="157"/>
      <c r="L28" s="157"/>
      <c r="M28" s="193"/>
      <c r="N28" s="194">
        <f>N22</f>
        <v>6953.70000000007</v>
      </c>
    </row>
    <row r="29" spans="1:14" s="146" customFormat="1" ht="14.25" customHeight="1">
      <c r="A29" s="177">
        <v>1</v>
      </c>
      <c r="B29" s="187" t="s">
        <v>34</v>
      </c>
      <c r="C29" s="188" t="s">
        <v>35</v>
      </c>
      <c r="D29" s="189"/>
      <c r="E29" s="181"/>
      <c r="F29" s="181"/>
      <c r="G29" s="181"/>
      <c r="H29" s="181">
        <v>7.07</v>
      </c>
      <c r="I29" s="204"/>
      <c r="J29" s="180"/>
      <c r="K29" s="181"/>
      <c r="L29" s="181"/>
      <c r="M29" s="204"/>
      <c r="N29" s="195">
        <f>N28+SUM(D29:I29)-SUM(J29:M29)</f>
        <v>6960.77000000007</v>
      </c>
    </row>
    <row r="30" spans="1:14" s="146" customFormat="1" ht="14.25" customHeight="1">
      <c r="A30" s="163"/>
      <c r="B30" s="164"/>
      <c r="C30" s="190" t="s">
        <v>20</v>
      </c>
      <c r="D30" s="166">
        <f aca="true" t="shared" si="5" ref="D30:M30">SUM(D29:D29)</f>
        <v>0</v>
      </c>
      <c r="E30" s="167">
        <f t="shared" si="5"/>
        <v>0</v>
      </c>
      <c r="F30" s="167">
        <f t="shared" si="5"/>
        <v>0</v>
      </c>
      <c r="G30" s="167">
        <f t="shared" si="5"/>
        <v>0</v>
      </c>
      <c r="H30" s="167">
        <f t="shared" si="5"/>
        <v>7.07</v>
      </c>
      <c r="I30" s="197">
        <f t="shared" si="5"/>
        <v>0</v>
      </c>
      <c r="J30" s="166">
        <f t="shared" si="5"/>
        <v>0</v>
      </c>
      <c r="K30" s="167">
        <f t="shared" si="5"/>
        <v>0</v>
      </c>
      <c r="L30" s="167">
        <f t="shared" si="5"/>
        <v>0</v>
      </c>
      <c r="M30" s="197">
        <f t="shared" si="5"/>
        <v>0</v>
      </c>
      <c r="N30" s="198">
        <f>N28+SUM(D30:I30)-SUM(J30:M30)</f>
        <v>6960.77000000007</v>
      </c>
    </row>
    <row r="31" spans="1:14" s="146" customFormat="1" ht="14.25" customHeight="1">
      <c r="A31" s="168"/>
      <c r="B31" s="168"/>
      <c r="C31" s="169" t="s">
        <v>36</v>
      </c>
      <c r="D31" s="170">
        <f aca="true" t="shared" si="6" ref="D31:N31">D30</f>
        <v>0</v>
      </c>
      <c r="E31" s="171">
        <f t="shared" si="6"/>
        <v>0</v>
      </c>
      <c r="F31" s="171">
        <f t="shared" si="6"/>
        <v>0</v>
      </c>
      <c r="G31" s="171">
        <f t="shared" si="6"/>
        <v>0</v>
      </c>
      <c r="H31" s="171">
        <f t="shared" si="6"/>
        <v>7.07</v>
      </c>
      <c r="I31" s="199">
        <f t="shared" si="6"/>
        <v>0</v>
      </c>
      <c r="J31" s="170">
        <f t="shared" si="6"/>
        <v>0</v>
      </c>
      <c r="K31" s="171">
        <f t="shared" si="6"/>
        <v>0</v>
      </c>
      <c r="L31" s="171">
        <f t="shared" si="6"/>
        <v>0</v>
      </c>
      <c r="M31" s="199">
        <f t="shared" si="6"/>
        <v>0</v>
      </c>
      <c r="N31" s="199">
        <f t="shared" si="6"/>
        <v>6960.77000000007</v>
      </c>
    </row>
    <row r="32" spans="1:14" s="146" customFormat="1" ht="14.25" customHeight="1">
      <c r="A32" s="172"/>
      <c r="B32" s="172"/>
      <c r="C32" s="183" t="s">
        <v>37</v>
      </c>
      <c r="D32" s="174">
        <f aca="true" t="shared" si="7" ref="D32:M32">D31+D22</f>
        <v>410923</v>
      </c>
      <c r="E32" s="184">
        <f t="shared" si="7"/>
        <v>120854.57</v>
      </c>
      <c r="F32" s="184">
        <f t="shared" si="7"/>
        <v>6000</v>
      </c>
      <c r="G32" s="184">
        <f t="shared" si="7"/>
        <v>9749.5</v>
      </c>
      <c r="H32" s="184">
        <f t="shared" si="7"/>
        <v>952.42</v>
      </c>
      <c r="I32" s="205">
        <f t="shared" si="7"/>
        <v>675.28</v>
      </c>
      <c r="J32" s="174">
        <f t="shared" si="7"/>
        <v>461550</v>
      </c>
      <c r="K32" s="184">
        <f t="shared" si="7"/>
        <v>0</v>
      </c>
      <c r="L32" s="184">
        <f t="shared" si="7"/>
        <v>10432.5</v>
      </c>
      <c r="M32" s="205">
        <f t="shared" si="7"/>
        <v>70211.5</v>
      </c>
      <c r="N32" s="203">
        <f>SUM(D32:I32)-SUM(J32:M32)</f>
        <v>6960.77000000014</v>
      </c>
    </row>
    <row r="33" spans="1:14" s="149" customFormat="1" ht="14.25">
      <c r="A33" s="176"/>
      <c r="B33" s="146"/>
      <c r="C33" s="146"/>
      <c r="D33" s="176"/>
      <c r="E33" s="176"/>
      <c r="F33" s="176"/>
      <c r="G33" s="176"/>
      <c r="H33" s="176"/>
      <c r="I33" s="176"/>
      <c r="J33" s="176"/>
      <c r="K33" s="146"/>
      <c r="L33" s="146"/>
      <c r="M33" s="146"/>
      <c r="N33" s="146"/>
    </row>
    <row r="34" spans="1:10" s="144" customFormat="1" ht="18.75">
      <c r="A34" s="263" t="s">
        <v>130</v>
      </c>
      <c r="B34" s="263"/>
      <c r="C34" s="263"/>
      <c r="D34" s="263"/>
      <c r="E34" s="263"/>
      <c r="F34" s="263"/>
      <c r="G34" s="263"/>
      <c r="H34" s="263"/>
      <c r="I34" s="263"/>
      <c r="J34" s="263"/>
    </row>
    <row r="35" spans="1:10" s="144" customFormat="1" ht="18.75">
      <c r="A35" s="263" t="s">
        <v>118</v>
      </c>
      <c r="B35" s="263"/>
      <c r="C35" s="263"/>
      <c r="D35" s="263"/>
      <c r="E35" s="263"/>
      <c r="F35" s="263"/>
      <c r="G35" s="263"/>
      <c r="H35" s="263"/>
      <c r="I35" s="263"/>
      <c r="J35" s="263"/>
    </row>
    <row r="36" spans="1:14" s="145" customFormat="1" ht="15.75" customHeight="1">
      <c r="A36" s="256"/>
      <c r="B36" s="258" t="s">
        <v>2</v>
      </c>
      <c r="C36" s="258" t="s">
        <v>3</v>
      </c>
      <c r="D36" s="252" t="s">
        <v>4</v>
      </c>
      <c r="E36" s="253"/>
      <c r="F36" s="253"/>
      <c r="G36" s="253"/>
      <c r="H36" s="253"/>
      <c r="I36" s="254"/>
      <c r="J36" s="252" t="s">
        <v>5</v>
      </c>
      <c r="K36" s="253"/>
      <c r="L36" s="253"/>
      <c r="M36" s="255"/>
      <c r="N36" s="261" t="s">
        <v>6</v>
      </c>
    </row>
    <row r="37" spans="1:14" s="145" customFormat="1" ht="14.25">
      <c r="A37" s="257"/>
      <c r="B37" s="259"/>
      <c r="C37" s="259"/>
      <c r="D37" s="151" t="s">
        <v>7</v>
      </c>
      <c r="E37" s="152" t="s">
        <v>8</v>
      </c>
      <c r="F37" s="152" t="s">
        <v>9</v>
      </c>
      <c r="G37" s="152" t="s">
        <v>10</v>
      </c>
      <c r="H37" s="152" t="s">
        <v>11</v>
      </c>
      <c r="I37" s="191" t="s">
        <v>12</v>
      </c>
      <c r="J37" s="151" t="s">
        <v>13</v>
      </c>
      <c r="K37" s="152" t="s">
        <v>14</v>
      </c>
      <c r="L37" s="152" t="s">
        <v>15</v>
      </c>
      <c r="M37" s="192" t="s">
        <v>16</v>
      </c>
      <c r="N37" s="262"/>
    </row>
    <row r="38" spans="1:14" s="146" customFormat="1" ht="14.25" customHeight="1">
      <c r="A38" s="153"/>
      <c r="B38" s="154"/>
      <c r="C38" s="163" t="s">
        <v>24</v>
      </c>
      <c r="D38" s="156"/>
      <c r="E38" s="157"/>
      <c r="F38" s="157"/>
      <c r="G38" s="157"/>
      <c r="H38" s="157"/>
      <c r="I38" s="193"/>
      <c r="J38" s="156"/>
      <c r="K38" s="157"/>
      <c r="L38" s="157"/>
      <c r="M38" s="193"/>
      <c r="N38" s="194">
        <f>N31</f>
        <v>6960.77000000007</v>
      </c>
    </row>
    <row r="39" spans="1:14" s="146" customFormat="1" ht="14.25" customHeight="1">
      <c r="A39" s="177">
        <v>1</v>
      </c>
      <c r="B39" s="178" t="s">
        <v>131</v>
      </c>
      <c r="C39" s="179" t="s">
        <v>132</v>
      </c>
      <c r="D39" s="180"/>
      <c r="E39" s="181"/>
      <c r="F39" s="181"/>
      <c r="G39" s="181"/>
      <c r="H39" s="181"/>
      <c r="I39" s="204"/>
      <c r="J39" s="180"/>
      <c r="K39" s="181"/>
      <c r="L39" s="181"/>
      <c r="M39" s="204">
        <v>10</v>
      </c>
      <c r="N39" s="195">
        <f>N38+SUM(D39:I39)-SUM(J39:M39)</f>
        <v>6950.77000000007</v>
      </c>
    </row>
    <row r="40" spans="1:14" s="146" customFormat="1" ht="14.25" customHeight="1">
      <c r="A40" s="163"/>
      <c r="B40" s="164"/>
      <c r="C40" s="165" t="s">
        <v>20</v>
      </c>
      <c r="D40" s="166">
        <f aca="true" t="shared" si="8" ref="D40:M40">SUM(D39:D39)</f>
        <v>0</v>
      </c>
      <c r="E40" s="167">
        <f t="shared" si="8"/>
        <v>0</v>
      </c>
      <c r="F40" s="167">
        <f t="shared" si="8"/>
        <v>0</v>
      </c>
      <c r="G40" s="167">
        <f t="shared" si="8"/>
        <v>0</v>
      </c>
      <c r="H40" s="167">
        <f t="shared" si="8"/>
        <v>0</v>
      </c>
      <c r="I40" s="197">
        <f t="shared" si="8"/>
        <v>0</v>
      </c>
      <c r="J40" s="166">
        <f t="shared" si="8"/>
        <v>0</v>
      </c>
      <c r="K40" s="167">
        <f t="shared" si="8"/>
        <v>0</v>
      </c>
      <c r="L40" s="167">
        <f t="shared" si="8"/>
        <v>0</v>
      </c>
      <c r="M40" s="197">
        <f t="shared" si="8"/>
        <v>10</v>
      </c>
      <c r="N40" s="198">
        <f>N38+SUM(D40:I40)-SUM(J40:M40)</f>
        <v>6950.77000000007</v>
      </c>
    </row>
    <row r="41" spans="1:14" s="146" customFormat="1" ht="14.25" customHeight="1">
      <c r="A41" s="168"/>
      <c r="B41" s="168"/>
      <c r="C41" s="169" t="s">
        <v>40</v>
      </c>
      <c r="D41" s="170">
        <f aca="true" t="shared" si="9" ref="D41:N41">D40</f>
        <v>0</v>
      </c>
      <c r="E41" s="171">
        <f t="shared" si="9"/>
        <v>0</v>
      </c>
      <c r="F41" s="171">
        <f t="shared" si="9"/>
        <v>0</v>
      </c>
      <c r="G41" s="171">
        <f t="shared" si="9"/>
        <v>0</v>
      </c>
      <c r="H41" s="171">
        <f t="shared" si="9"/>
        <v>0</v>
      </c>
      <c r="I41" s="199">
        <f t="shared" si="9"/>
        <v>0</v>
      </c>
      <c r="J41" s="170">
        <f t="shared" si="9"/>
        <v>0</v>
      </c>
      <c r="K41" s="171">
        <f t="shared" si="9"/>
        <v>0</v>
      </c>
      <c r="L41" s="171">
        <f t="shared" si="9"/>
        <v>0</v>
      </c>
      <c r="M41" s="199">
        <f t="shared" si="9"/>
        <v>10</v>
      </c>
      <c r="N41" s="199">
        <f t="shared" si="9"/>
        <v>6950.77000000007</v>
      </c>
    </row>
    <row r="42" spans="1:14" s="146" customFormat="1" ht="14.25" customHeight="1">
      <c r="A42" s="172"/>
      <c r="B42" s="172"/>
      <c r="C42" s="183" t="s">
        <v>41</v>
      </c>
      <c r="D42" s="174">
        <f aca="true" t="shared" si="10" ref="D42:M42">D41+D32</f>
        <v>410923</v>
      </c>
      <c r="E42" s="184">
        <f t="shared" si="10"/>
        <v>120854.57</v>
      </c>
      <c r="F42" s="184">
        <f t="shared" si="10"/>
        <v>6000</v>
      </c>
      <c r="G42" s="184">
        <f t="shared" si="10"/>
        <v>9749.5</v>
      </c>
      <c r="H42" s="184">
        <f t="shared" si="10"/>
        <v>952.42</v>
      </c>
      <c r="I42" s="205">
        <f t="shared" si="10"/>
        <v>675.28</v>
      </c>
      <c r="J42" s="174">
        <f t="shared" si="10"/>
        <v>461550</v>
      </c>
      <c r="K42" s="184">
        <f t="shared" si="10"/>
        <v>0</v>
      </c>
      <c r="L42" s="184">
        <f t="shared" si="10"/>
        <v>10432.5</v>
      </c>
      <c r="M42" s="205">
        <f t="shared" si="10"/>
        <v>70221.5</v>
      </c>
      <c r="N42" s="203">
        <f>SUM(D42:I42)-SUM(J42:M42)</f>
        <v>6950.77000000014</v>
      </c>
    </row>
    <row r="43" spans="1:14" s="149" customFormat="1" ht="14.25">
      <c r="A43" s="176"/>
      <c r="B43" s="146"/>
      <c r="C43" s="146"/>
      <c r="D43" s="176"/>
      <c r="E43" s="176"/>
      <c r="F43" s="176"/>
      <c r="G43" s="176"/>
      <c r="H43" s="176"/>
      <c r="I43" s="176"/>
      <c r="J43" s="176"/>
      <c r="K43" s="146"/>
      <c r="L43" s="146"/>
      <c r="M43" s="146"/>
      <c r="N43" s="146"/>
    </row>
    <row r="44" spans="1:10" s="144" customFormat="1" ht="18.75">
      <c r="A44" s="263" t="s">
        <v>133</v>
      </c>
      <c r="B44" s="263"/>
      <c r="C44" s="263"/>
      <c r="D44" s="263"/>
      <c r="E44" s="263"/>
      <c r="F44" s="263"/>
      <c r="G44" s="263"/>
      <c r="H44" s="263"/>
      <c r="I44" s="263"/>
      <c r="J44" s="263"/>
    </row>
    <row r="45" spans="1:10" s="144" customFormat="1" ht="18.75">
      <c r="A45" s="263" t="s">
        <v>118</v>
      </c>
      <c r="B45" s="263"/>
      <c r="C45" s="263"/>
      <c r="D45" s="263"/>
      <c r="E45" s="263"/>
      <c r="F45" s="263"/>
      <c r="G45" s="263"/>
      <c r="H45" s="263"/>
      <c r="I45" s="263"/>
      <c r="J45" s="263"/>
    </row>
    <row r="46" spans="1:14" s="145" customFormat="1" ht="15.75" customHeight="1">
      <c r="A46" s="256"/>
      <c r="B46" s="258" t="s">
        <v>2</v>
      </c>
      <c r="C46" s="258" t="s">
        <v>3</v>
      </c>
      <c r="D46" s="252" t="s">
        <v>4</v>
      </c>
      <c r="E46" s="253"/>
      <c r="F46" s="253"/>
      <c r="G46" s="253"/>
      <c r="H46" s="253"/>
      <c r="I46" s="254"/>
      <c r="J46" s="252" t="s">
        <v>5</v>
      </c>
      <c r="K46" s="253"/>
      <c r="L46" s="253"/>
      <c r="M46" s="255"/>
      <c r="N46" s="261" t="s">
        <v>6</v>
      </c>
    </row>
    <row r="47" spans="1:14" s="145" customFormat="1" ht="14.25">
      <c r="A47" s="257"/>
      <c r="B47" s="259"/>
      <c r="C47" s="259"/>
      <c r="D47" s="151" t="s">
        <v>7</v>
      </c>
      <c r="E47" s="152" t="s">
        <v>8</v>
      </c>
      <c r="F47" s="152" t="s">
        <v>9</v>
      </c>
      <c r="G47" s="152" t="s">
        <v>10</v>
      </c>
      <c r="H47" s="152" t="s">
        <v>11</v>
      </c>
      <c r="I47" s="191" t="s">
        <v>12</v>
      </c>
      <c r="J47" s="151" t="s">
        <v>13</v>
      </c>
      <c r="K47" s="152" t="s">
        <v>14</v>
      </c>
      <c r="L47" s="152" t="s">
        <v>15</v>
      </c>
      <c r="M47" s="192" t="s">
        <v>16</v>
      </c>
      <c r="N47" s="262"/>
    </row>
    <row r="48" spans="1:14" s="146" customFormat="1" ht="14.25" customHeight="1">
      <c r="A48" s="153"/>
      <c r="B48" s="154"/>
      <c r="C48" s="163" t="s">
        <v>24</v>
      </c>
      <c r="D48" s="156"/>
      <c r="E48" s="157"/>
      <c r="F48" s="157"/>
      <c r="G48" s="157"/>
      <c r="H48" s="157"/>
      <c r="I48" s="193"/>
      <c r="J48" s="156"/>
      <c r="K48" s="157"/>
      <c r="L48" s="157"/>
      <c r="M48" s="193"/>
      <c r="N48" s="194">
        <f>N42</f>
        <v>6950.77000000014</v>
      </c>
    </row>
    <row r="49" spans="1:14" s="146" customFormat="1" ht="14.25" customHeight="1">
      <c r="A49" s="177">
        <v>1</v>
      </c>
      <c r="B49" s="178"/>
      <c r="C49" s="179" t="s">
        <v>134</v>
      </c>
      <c r="D49" s="180"/>
      <c r="E49" s="181"/>
      <c r="F49" s="181"/>
      <c r="G49" s="181"/>
      <c r="H49" s="181"/>
      <c r="I49" s="204"/>
      <c r="J49" s="180"/>
      <c r="K49" s="181"/>
      <c r="L49" s="181"/>
      <c r="M49" s="204"/>
      <c r="N49" s="195">
        <f>N48+SUM(D49:I49)-SUM(J49:M49)</f>
        <v>6950.77000000014</v>
      </c>
    </row>
    <row r="50" spans="1:14" s="146" customFormat="1" ht="14.25" customHeight="1">
      <c r="A50" s="163"/>
      <c r="B50" s="164"/>
      <c r="C50" s="165" t="s">
        <v>20</v>
      </c>
      <c r="D50" s="166">
        <f aca="true" t="shared" si="11" ref="D50:M50">SUM(D49:D49)</f>
        <v>0</v>
      </c>
      <c r="E50" s="167">
        <f t="shared" si="11"/>
        <v>0</v>
      </c>
      <c r="F50" s="167">
        <f t="shared" si="11"/>
        <v>0</v>
      </c>
      <c r="G50" s="167">
        <f t="shared" si="11"/>
        <v>0</v>
      </c>
      <c r="H50" s="167">
        <f t="shared" si="11"/>
        <v>0</v>
      </c>
      <c r="I50" s="197">
        <f t="shared" si="11"/>
        <v>0</v>
      </c>
      <c r="J50" s="166">
        <f t="shared" si="11"/>
        <v>0</v>
      </c>
      <c r="K50" s="167">
        <f t="shared" si="11"/>
        <v>0</v>
      </c>
      <c r="L50" s="167">
        <f t="shared" si="11"/>
        <v>0</v>
      </c>
      <c r="M50" s="197">
        <f t="shared" si="11"/>
        <v>0</v>
      </c>
      <c r="N50" s="198">
        <f>N48+SUM(D50:I50)-SUM(J50:M50)</f>
        <v>6950.77000000014</v>
      </c>
    </row>
    <row r="51" spans="1:14" s="146" customFormat="1" ht="14.25" customHeight="1">
      <c r="A51" s="168"/>
      <c r="B51" s="168"/>
      <c r="C51" s="169" t="s">
        <v>44</v>
      </c>
      <c r="D51" s="170">
        <f aca="true" t="shared" si="12" ref="D51:N51">D50</f>
        <v>0</v>
      </c>
      <c r="E51" s="171">
        <f t="shared" si="12"/>
        <v>0</v>
      </c>
      <c r="F51" s="171">
        <f t="shared" si="12"/>
        <v>0</v>
      </c>
      <c r="G51" s="171">
        <f t="shared" si="12"/>
        <v>0</v>
      </c>
      <c r="H51" s="171">
        <f t="shared" si="12"/>
        <v>0</v>
      </c>
      <c r="I51" s="199">
        <f t="shared" si="12"/>
        <v>0</v>
      </c>
      <c r="J51" s="170">
        <f t="shared" si="12"/>
        <v>0</v>
      </c>
      <c r="K51" s="171">
        <f t="shared" si="12"/>
        <v>0</v>
      </c>
      <c r="L51" s="171">
        <f t="shared" si="12"/>
        <v>0</v>
      </c>
      <c r="M51" s="199">
        <f t="shared" si="12"/>
        <v>0</v>
      </c>
      <c r="N51" s="199">
        <f t="shared" si="12"/>
        <v>6950.77000000014</v>
      </c>
    </row>
    <row r="52" spans="1:14" s="146" customFormat="1" ht="14.25" customHeight="1">
      <c r="A52" s="172"/>
      <c r="B52" s="172"/>
      <c r="C52" s="183" t="s">
        <v>45</v>
      </c>
      <c r="D52" s="174">
        <f aca="true" t="shared" si="13" ref="D52:M52">D51+D42</f>
        <v>410923</v>
      </c>
      <c r="E52" s="184">
        <f t="shared" si="13"/>
        <v>120854.57</v>
      </c>
      <c r="F52" s="184">
        <f t="shared" si="13"/>
        <v>6000</v>
      </c>
      <c r="G52" s="184">
        <f t="shared" si="13"/>
        <v>9749.5</v>
      </c>
      <c r="H52" s="184">
        <f t="shared" si="13"/>
        <v>952.42</v>
      </c>
      <c r="I52" s="206">
        <f t="shared" si="13"/>
        <v>675.28</v>
      </c>
      <c r="J52" s="174">
        <f t="shared" si="13"/>
        <v>461550</v>
      </c>
      <c r="K52" s="184">
        <f t="shared" si="13"/>
        <v>0</v>
      </c>
      <c r="L52" s="184">
        <f t="shared" si="13"/>
        <v>10432.5</v>
      </c>
      <c r="M52" s="205">
        <f t="shared" si="13"/>
        <v>70221.5</v>
      </c>
      <c r="N52" s="203">
        <f>SUM(D52:I52)-SUM(J52:M52)</f>
        <v>6950.77000000014</v>
      </c>
    </row>
    <row r="53" spans="1:14" s="149" customFormat="1" ht="14.25">
      <c r="A53" s="176"/>
      <c r="B53" s="146"/>
      <c r="C53" s="146"/>
      <c r="D53" s="176"/>
      <c r="E53" s="176"/>
      <c r="F53" s="176"/>
      <c r="G53" s="176"/>
      <c r="H53" s="176"/>
      <c r="I53" s="176"/>
      <c r="J53" s="176"/>
      <c r="K53" s="146"/>
      <c r="L53" s="146"/>
      <c r="M53" s="146"/>
      <c r="N53" s="146"/>
    </row>
    <row r="54" spans="1:14" s="149" customFormat="1" ht="18.75">
      <c r="A54" s="263" t="s">
        <v>135</v>
      </c>
      <c r="B54" s="263"/>
      <c r="C54" s="263"/>
      <c r="D54" s="263"/>
      <c r="E54" s="263"/>
      <c r="F54" s="263"/>
      <c r="G54" s="263"/>
      <c r="H54" s="263"/>
      <c r="I54" s="263"/>
      <c r="J54" s="263"/>
      <c r="K54" s="144"/>
      <c r="L54" s="144"/>
      <c r="M54" s="144"/>
      <c r="N54" s="144"/>
    </row>
    <row r="55" spans="1:14" s="149" customFormat="1" ht="18.75">
      <c r="A55" s="263" t="s">
        <v>118</v>
      </c>
      <c r="B55" s="263"/>
      <c r="C55" s="263"/>
      <c r="D55" s="263"/>
      <c r="E55" s="263"/>
      <c r="F55" s="263"/>
      <c r="G55" s="263"/>
      <c r="H55" s="263"/>
      <c r="I55" s="263"/>
      <c r="J55" s="263"/>
      <c r="K55" s="144"/>
      <c r="L55" s="144"/>
      <c r="M55" s="144"/>
      <c r="N55" s="144"/>
    </row>
    <row r="56" spans="1:14" s="149" customFormat="1" ht="14.25">
      <c r="A56" s="256"/>
      <c r="B56" s="258" t="s">
        <v>2</v>
      </c>
      <c r="C56" s="258" t="s">
        <v>3</v>
      </c>
      <c r="D56" s="252" t="s">
        <v>4</v>
      </c>
      <c r="E56" s="253"/>
      <c r="F56" s="253"/>
      <c r="G56" s="253"/>
      <c r="H56" s="253"/>
      <c r="I56" s="254"/>
      <c r="J56" s="252" t="s">
        <v>5</v>
      </c>
      <c r="K56" s="253"/>
      <c r="L56" s="253"/>
      <c r="M56" s="255"/>
      <c r="N56" s="261" t="s">
        <v>6</v>
      </c>
    </row>
    <row r="57" spans="1:14" s="149" customFormat="1" ht="14.25">
      <c r="A57" s="257"/>
      <c r="B57" s="259"/>
      <c r="C57" s="259"/>
      <c r="D57" s="151" t="s">
        <v>7</v>
      </c>
      <c r="E57" s="152" t="s">
        <v>8</v>
      </c>
      <c r="F57" s="152" t="s">
        <v>9</v>
      </c>
      <c r="G57" s="152" t="s">
        <v>10</v>
      </c>
      <c r="H57" s="152" t="s">
        <v>11</v>
      </c>
      <c r="I57" s="191" t="s">
        <v>12</v>
      </c>
      <c r="J57" s="151" t="s">
        <v>13</v>
      </c>
      <c r="K57" s="152" t="s">
        <v>14</v>
      </c>
      <c r="L57" s="152" t="s">
        <v>15</v>
      </c>
      <c r="M57" s="192" t="s">
        <v>16</v>
      </c>
      <c r="N57" s="262"/>
    </row>
    <row r="58" spans="1:14" s="149" customFormat="1" ht="14.25">
      <c r="A58" s="153"/>
      <c r="B58" s="154"/>
      <c r="C58" s="163" t="s">
        <v>24</v>
      </c>
      <c r="D58" s="156"/>
      <c r="E58" s="157"/>
      <c r="F58" s="157"/>
      <c r="G58" s="157"/>
      <c r="H58" s="157"/>
      <c r="I58" s="193"/>
      <c r="J58" s="156"/>
      <c r="K58" s="157"/>
      <c r="L58" s="157"/>
      <c r="M58" s="193"/>
      <c r="N58" s="194">
        <f>N52</f>
        <v>6950.77000000014</v>
      </c>
    </row>
    <row r="59" spans="1:14" s="149" customFormat="1" ht="14.25">
      <c r="A59" s="177">
        <v>1</v>
      </c>
      <c r="B59" s="178" t="s">
        <v>50</v>
      </c>
      <c r="C59" s="179" t="s">
        <v>35</v>
      </c>
      <c r="D59" s="180"/>
      <c r="E59" s="181"/>
      <c r="F59" s="181"/>
      <c r="G59" s="181"/>
      <c r="H59" s="181">
        <v>3.22</v>
      </c>
      <c r="I59" s="204"/>
      <c r="J59" s="180"/>
      <c r="K59" s="181"/>
      <c r="L59" s="181"/>
      <c r="M59" s="204"/>
      <c r="N59" s="195">
        <f>N58+SUM(D59:I59)-SUM(J59:M59)</f>
        <v>6953.99000000014</v>
      </c>
    </row>
    <row r="60" spans="1:14" s="149" customFormat="1" ht="14.25">
      <c r="A60" s="163"/>
      <c r="B60" s="164"/>
      <c r="C60" s="165" t="s">
        <v>20</v>
      </c>
      <c r="D60" s="166">
        <f aca="true" t="shared" si="14" ref="D60:M60">SUM(D59:D59)</f>
        <v>0</v>
      </c>
      <c r="E60" s="167">
        <f t="shared" si="14"/>
        <v>0</v>
      </c>
      <c r="F60" s="167">
        <f t="shared" si="14"/>
        <v>0</v>
      </c>
      <c r="G60" s="167">
        <f t="shared" si="14"/>
        <v>0</v>
      </c>
      <c r="H60" s="167">
        <f t="shared" si="14"/>
        <v>3.22</v>
      </c>
      <c r="I60" s="197">
        <f t="shared" si="14"/>
        <v>0</v>
      </c>
      <c r="J60" s="166">
        <f t="shared" si="14"/>
        <v>0</v>
      </c>
      <c r="K60" s="167">
        <f t="shared" si="14"/>
        <v>0</v>
      </c>
      <c r="L60" s="167">
        <f t="shared" si="14"/>
        <v>0</v>
      </c>
      <c r="M60" s="197">
        <f t="shared" si="14"/>
        <v>0</v>
      </c>
      <c r="N60" s="198">
        <f>N58+SUM(D60:I60)-SUM(J60:M60)</f>
        <v>6953.99000000014</v>
      </c>
    </row>
    <row r="61" spans="1:14" s="149" customFormat="1" ht="14.25">
      <c r="A61" s="168"/>
      <c r="B61" s="168"/>
      <c r="C61" s="169" t="s">
        <v>53</v>
      </c>
      <c r="D61" s="170">
        <f aca="true" t="shared" si="15" ref="D61:N61">D60</f>
        <v>0</v>
      </c>
      <c r="E61" s="171">
        <f t="shared" si="15"/>
        <v>0</v>
      </c>
      <c r="F61" s="171">
        <f t="shared" si="15"/>
        <v>0</v>
      </c>
      <c r="G61" s="171">
        <f t="shared" si="15"/>
        <v>0</v>
      </c>
      <c r="H61" s="171">
        <f t="shared" si="15"/>
        <v>3.22</v>
      </c>
      <c r="I61" s="199">
        <f t="shared" si="15"/>
        <v>0</v>
      </c>
      <c r="J61" s="170">
        <f t="shared" si="15"/>
        <v>0</v>
      </c>
      <c r="K61" s="171">
        <f t="shared" si="15"/>
        <v>0</v>
      </c>
      <c r="L61" s="171">
        <f t="shared" si="15"/>
        <v>0</v>
      </c>
      <c r="M61" s="199">
        <f t="shared" si="15"/>
        <v>0</v>
      </c>
      <c r="N61" s="199">
        <f t="shared" si="15"/>
        <v>6953.99000000014</v>
      </c>
    </row>
    <row r="62" spans="1:14" s="149" customFormat="1" ht="14.25">
      <c r="A62" s="172"/>
      <c r="B62" s="172"/>
      <c r="C62" s="183" t="s">
        <v>54</v>
      </c>
      <c r="D62" s="174">
        <f aca="true" t="shared" si="16" ref="D62:M62">D61+D52</f>
        <v>410923</v>
      </c>
      <c r="E62" s="184">
        <f t="shared" si="16"/>
        <v>120854.57</v>
      </c>
      <c r="F62" s="184">
        <f t="shared" si="16"/>
        <v>6000</v>
      </c>
      <c r="G62" s="184">
        <f t="shared" si="16"/>
        <v>9749.5</v>
      </c>
      <c r="H62" s="184">
        <f t="shared" si="16"/>
        <v>955.64</v>
      </c>
      <c r="I62" s="206">
        <f t="shared" si="16"/>
        <v>675.28</v>
      </c>
      <c r="J62" s="174">
        <f t="shared" si="16"/>
        <v>461550</v>
      </c>
      <c r="K62" s="184">
        <f t="shared" si="16"/>
        <v>0</v>
      </c>
      <c r="L62" s="184">
        <f t="shared" si="16"/>
        <v>10432.5</v>
      </c>
      <c r="M62" s="205">
        <f t="shared" si="16"/>
        <v>70221.5</v>
      </c>
      <c r="N62" s="203">
        <f>SUM(D62:I62)-SUM(J62:M62)</f>
        <v>6953.99000000011</v>
      </c>
    </row>
    <row r="63" spans="1:14" s="149" customFormat="1" ht="14.25">
      <c r="A63" s="176"/>
      <c r="B63" s="146"/>
      <c r="C63" s="146"/>
      <c r="D63" s="176"/>
      <c r="E63" s="176"/>
      <c r="F63" s="176"/>
      <c r="G63" s="176"/>
      <c r="H63" s="176"/>
      <c r="I63" s="176"/>
      <c r="J63" s="176"/>
      <c r="K63" s="146"/>
      <c r="L63" s="146"/>
      <c r="M63" s="146"/>
      <c r="N63" s="146"/>
    </row>
    <row r="64" spans="1:14" s="149" customFormat="1" ht="18.75">
      <c r="A64" s="263" t="s">
        <v>136</v>
      </c>
      <c r="B64" s="263"/>
      <c r="C64" s="263"/>
      <c r="D64" s="263"/>
      <c r="E64" s="263"/>
      <c r="F64" s="263"/>
      <c r="G64" s="263"/>
      <c r="H64" s="263"/>
      <c r="I64" s="263"/>
      <c r="J64" s="263"/>
      <c r="K64" s="144"/>
      <c r="L64" s="144"/>
      <c r="M64" s="144"/>
      <c r="N64" s="144"/>
    </row>
    <row r="65" spans="1:14" s="149" customFormat="1" ht="18.75">
      <c r="A65" s="263" t="s">
        <v>118</v>
      </c>
      <c r="B65" s="263"/>
      <c r="C65" s="263"/>
      <c r="D65" s="263"/>
      <c r="E65" s="263"/>
      <c r="F65" s="263"/>
      <c r="G65" s="263"/>
      <c r="H65" s="263"/>
      <c r="I65" s="263"/>
      <c r="J65" s="263"/>
      <c r="K65" s="144"/>
      <c r="L65" s="144"/>
      <c r="M65" s="144"/>
      <c r="N65" s="144"/>
    </row>
    <row r="66" spans="1:14" s="149" customFormat="1" ht="14.25">
      <c r="A66" s="256"/>
      <c r="B66" s="258" t="s">
        <v>2</v>
      </c>
      <c r="C66" s="258" t="s">
        <v>3</v>
      </c>
      <c r="D66" s="252" t="s">
        <v>4</v>
      </c>
      <c r="E66" s="253"/>
      <c r="F66" s="253"/>
      <c r="G66" s="253"/>
      <c r="H66" s="253"/>
      <c r="I66" s="254"/>
      <c r="J66" s="252" t="s">
        <v>5</v>
      </c>
      <c r="K66" s="253"/>
      <c r="L66" s="253"/>
      <c r="M66" s="255"/>
      <c r="N66" s="261" t="s">
        <v>6</v>
      </c>
    </row>
    <row r="67" spans="1:14" s="149" customFormat="1" ht="14.25">
      <c r="A67" s="257"/>
      <c r="B67" s="259"/>
      <c r="C67" s="259"/>
      <c r="D67" s="151" t="s">
        <v>7</v>
      </c>
      <c r="E67" s="152" t="s">
        <v>8</v>
      </c>
      <c r="F67" s="152" t="s">
        <v>9</v>
      </c>
      <c r="G67" s="152" t="s">
        <v>10</v>
      </c>
      <c r="H67" s="152" t="s">
        <v>11</v>
      </c>
      <c r="I67" s="191" t="s">
        <v>12</v>
      </c>
      <c r="J67" s="151" t="s">
        <v>13</v>
      </c>
      <c r="K67" s="152" t="s">
        <v>14</v>
      </c>
      <c r="L67" s="152" t="s">
        <v>15</v>
      </c>
      <c r="M67" s="192" t="s">
        <v>16</v>
      </c>
      <c r="N67" s="262"/>
    </row>
    <row r="68" spans="1:14" s="149" customFormat="1" ht="14.25">
      <c r="A68" s="153"/>
      <c r="B68" s="154"/>
      <c r="C68" s="163" t="s">
        <v>24</v>
      </c>
      <c r="D68" s="156"/>
      <c r="E68" s="157"/>
      <c r="F68" s="157"/>
      <c r="G68" s="157"/>
      <c r="H68" s="157"/>
      <c r="I68" s="193"/>
      <c r="J68" s="156"/>
      <c r="K68" s="157"/>
      <c r="L68" s="157"/>
      <c r="M68" s="193"/>
      <c r="N68" s="194">
        <f>N62</f>
        <v>6953.99000000011</v>
      </c>
    </row>
    <row r="69" spans="1:14" s="149" customFormat="1" ht="14.25">
      <c r="A69" s="153">
        <v>1</v>
      </c>
      <c r="B69" s="154" t="s">
        <v>137</v>
      </c>
      <c r="C69" s="179" t="s">
        <v>138</v>
      </c>
      <c r="D69" s="156">
        <v>1000</v>
      </c>
      <c r="E69" s="157"/>
      <c r="F69" s="157"/>
      <c r="G69" s="157"/>
      <c r="H69" s="157"/>
      <c r="I69" s="193"/>
      <c r="J69" s="156"/>
      <c r="K69" s="157"/>
      <c r="L69" s="157"/>
      <c r="M69" s="193"/>
      <c r="N69" s="195">
        <f>N68+SUM(D69:I69)-SUM(J69:M69)</f>
        <v>7953.99000000011</v>
      </c>
    </row>
    <row r="70" spans="1:14" s="149" customFormat="1" ht="14.25">
      <c r="A70" s="163"/>
      <c r="B70" s="164"/>
      <c r="C70" s="165" t="s">
        <v>20</v>
      </c>
      <c r="D70" s="166">
        <f aca="true" t="shared" si="17" ref="D70:M70">SUM(D68:D69)</f>
        <v>1000</v>
      </c>
      <c r="E70" s="167">
        <f t="shared" si="17"/>
        <v>0</v>
      </c>
      <c r="F70" s="167">
        <f t="shared" si="17"/>
        <v>0</v>
      </c>
      <c r="G70" s="167">
        <f t="shared" si="17"/>
        <v>0</v>
      </c>
      <c r="H70" s="167">
        <f t="shared" si="17"/>
        <v>0</v>
      </c>
      <c r="I70" s="197">
        <f t="shared" si="17"/>
        <v>0</v>
      </c>
      <c r="J70" s="166">
        <f t="shared" si="17"/>
        <v>0</v>
      </c>
      <c r="K70" s="167">
        <f t="shared" si="17"/>
        <v>0</v>
      </c>
      <c r="L70" s="167">
        <f t="shared" si="17"/>
        <v>0</v>
      </c>
      <c r="M70" s="197">
        <f t="shared" si="17"/>
        <v>0</v>
      </c>
      <c r="N70" s="198">
        <f>N68+SUM(D70:I70)-SUM(J70:M70)</f>
        <v>7953.99000000011</v>
      </c>
    </row>
    <row r="71" spans="1:14" s="149" customFormat="1" ht="14.25">
      <c r="A71" s="168"/>
      <c r="B71" s="168"/>
      <c r="C71" s="169" t="s">
        <v>57</v>
      </c>
      <c r="D71" s="170">
        <f aca="true" t="shared" si="18" ref="D71:N71">D70</f>
        <v>1000</v>
      </c>
      <c r="E71" s="171">
        <f t="shared" si="18"/>
        <v>0</v>
      </c>
      <c r="F71" s="171">
        <f t="shared" si="18"/>
        <v>0</v>
      </c>
      <c r="G71" s="171">
        <f t="shared" si="18"/>
        <v>0</v>
      </c>
      <c r="H71" s="171">
        <f t="shared" si="18"/>
        <v>0</v>
      </c>
      <c r="I71" s="199">
        <f t="shared" si="18"/>
        <v>0</v>
      </c>
      <c r="J71" s="170">
        <f t="shared" si="18"/>
        <v>0</v>
      </c>
      <c r="K71" s="171">
        <f t="shared" si="18"/>
        <v>0</v>
      </c>
      <c r="L71" s="171">
        <f t="shared" si="18"/>
        <v>0</v>
      </c>
      <c r="M71" s="199">
        <f t="shared" si="18"/>
        <v>0</v>
      </c>
      <c r="N71" s="199">
        <f t="shared" si="18"/>
        <v>7953.99000000011</v>
      </c>
    </row>
    <row r="72" spans="1:14" s="149" customFormat="1" ht="14.25">
      <c r="A72" s="172"/>
      <c r="B72" s="172"/>
      <c r="C72" s="183" t="s">
        <v>58</v>
      </c>
      <c r="D72" s="174">
        <f aca="true" t="shared" si="19" ref="D72:M72">D71+D62</f>
        <v>411923</v>
      </c>
      <c r="E72" s="184">
        <f t="shared" si="19"/>
        <v>120854.57</v>
      </c>
      <c r="F72" s="184">
        <f t="shared" si="19"/>
        <v>6000</v>
      </c>
      <c r="G72" s="184">
        <f t="shared" si="19"/>
        <v>9749.5</v>
      </c>
      <c r="H72" s="184">
        <f t="shared" si="19"/>
        <v>955.64</v>
      </c>
      <c r="I72" s="206">
        <f t="shared" si="19"/>
        <v>675.28</v>
      </c>
      <c r="J72" s="174">
        <f t="shared" si="19"/>
        <v>461550</v>
      </c>
      <c r="K72" s="184">
        <f t="shared" si="19"/>
        <v>0</v>
      </c>
      <c r="L72" s="184">
        <f t="shared" si="19"/>
        <v>10432.5</v>
      </c>
      <c r="M72" s="205">
        <f t="shared" si="19"/>
        <v>70221.5</v>
      </c>
      <c r="N72" s="203">
        <f>SUM(D72:I72)-SUM(J72:M72)</f>
        <v>7953.99000000011</v>
      </c>
    </row>
    <row r="73" spans="1:14" s="149" customFormat="1" ht="14.25">
      <c r="A73" s="176"/>
      <c r="B73" s="146"/>
      <c r="C73" s="146"/>
      <c r="D73" s="176"/>
      <c r="E73" s="176"/>
      <c r="F73" s="176"/>
      <c r="G73" s="176"/>
      <c r="H73" s="176"/>
      <c r="I73" s="176"/>
      <c r="J73" s="176"/>
      <c r="K73" s="146"/>
      <c r="L73" s="146"/>
      <c r="M73" s="146"/>
      <c r="N73" s="146"/>
    </row>
    <row r="74" spans="1:14" s="149" customFormat="1" ht="18.75">
      <c r="A74" s="263" t="s">
        <v>139</v>
      </c>
      <c r="B74" s="263"/>
      <c r="C74" s="263"/>
      <c r="D74" s="263"/>
      <c r="E74" s="263"/>
      <c r="F74" s="263"/>
      <c r="G74" s="263"/>
      <c r="H74" s="263"/>
      <c r="I74" s="263"/>
      <c r="J74" s="263"/>
      <c r="K74" s="144"/>
      <c r="L74" s="144"/>
      <c r="M74" s="144"/>
      <c r="N74" s="144"/>
    </row>
    <row r="75" spans="1:14" s="149" customFormat="1" ht="18.75">
      <c r="A75" s="263" t="s">
        <v>118</v>
      </c>
      <c r="B75" s="263"/>
      <c r="C75" s="263"/>
      <c r="D75" s="263"/>
      <c r="E75" s="263"/>
      <c r="F75" s="263"/>
      <c r="G75" s="263"/>
      <c r="H75" s="263"/>
      <c r="I75" s="263"/>
      <c r="J75" s="263"/>
      <c r="K75" s="144"/>
      <c r="L75" s="144"/>
      <c r="M75" s="144"/>
      <c r="N75" s="144"/>
    </row>
    <row r="76" spans="1:14" s="149" customFormat="1" ht="14.25">
      <c r="A76" s="256"/>
      <c r="B76" s="258" t="s">
        <v>2</v>
      </c>
      <c r="C76" s="258" t="s">
        <v>3</v>
      </c>
      <c r="D76" s="252" t="s">
        <v>4</v>
      </c>
      <c r="E76" s="253"/>
      <c r="F76" s="253"/>
      <c r="G76" s="253"/>
      <c r="H76" s="253"/>
      <c r="I76" s="254"/>
      <c r="J76" s="252" t="s">
        <v>5</v>
      </c>
      <c r="K76" s="253"/>
      <c r="L76" s="253"/>
      <c r="M76" s="255"/>
      <c r="N76" s="261" t="s">
        <v>6</v>
      </c>
    </row>
    <row r="77" spans="1:14" s="149" customFormat="1" ht="14.25">
      <c r="A77" s="257"/>
      <c r="B77" s="259"/>
      <c r="C77" s="260"/>
      <c r="D77" s="151" t="s">
        <v>7</v>
      </c>
      <c r="E77" s="152" t="s">
        <v>8</v>
      </c>
      <c r="F77" s="152" t="s">
        <v>9</v>
      </c>
      <c r="G77" s="152" t="s">
        <v>10</v>
      </c>
      <c r="H77" s="152" t="s">
        <v>11</v>
      </c>
      <c r="I77" s="191" t="s">
        <v>12</v>
      </c>
      <c r="J77" s="151" t="s">
        <v>13</v>
      </c>
      <c r="K77" s="152" t="s">
        <v>14</v>
      </c>
      <c r="L77" s="152" t="s">
        <v>15</v>
      </c>
      <c r="M77" s="192" t="s">
        <v>16</v>
      </c>
      <c r="N77" s="262"/>
    </row>
    <row r="78" spans="1:14" s="149" customFormat="1" ht="14.25">
      <c r="A78" s="153"/>
      <c r="B78" s="207"/>
      <c r="C78" s="163" t="s">
        <v>24</v>
      </c>
      <c r="D78" s="186"/>
      <c r="E78" s="157"/>
      <c r="F78" s="157"/>
      <c r="G78" s="157"/>
      <c r="H78" s="157"/>
      <c r="I78" s="193"/>
      <c r="J78" s="156"/>
      <c r="K78" s="157"/>
      <c r="L78" s="157"/>
      <c r="M78" s="193"/>
      <c r="N78" s="194">
        <f>N72</f>
        <v>7953.99000000011</v>
      </c>
    </row>
    <row r="79" spans="1:14" s="149" customFormat="1" ht="14.25">
      <c r="A79" s="177">
        <v>1</v>
      </c>
      <c r="B79" s="187" t="s">
        <v>140</v>
      </c>
      <c r="C79" s="208" t="s">
        <v>141</v>
      </c>
      <c r="D79" s="186">
        <v>600</v>
      </c>
      <c r="E79" s="181"/>
      <c r="F79" s="181"/>
      <c r="G79" s="181"/>
      <c r="H79" s="181"/>
      <c r="I79" s="193">
        <v>1.51</v>
      </c>
      <c r="J79" s="180"/>
      <c r="K79" s="181"/>
      <c r="L79" s="181"/>
      <c r="M79" s="204"/>
      <c r="N79" s="195">
        <f aca="true" t="shared" si="20" ref="N79:N99">N78+SUM(D79:I79)-SUM(J79:M79)</f>
        <v>8555.50000000011</v>
      </c>
    </row>
    <row r="80" spans="1:14" s="149" customFormat="1" ht="14.25">
      <c r="A80" s="177">
        <f aca="true" t="shared" si="21" ref="A80:A99">A79+1</f>
        <v>2</v>
      </c>
      <c r="B80" s="187" t="s">
        <v>142</v>
      </c>
      <c r="C80" s="208" t="s">
        <v>143</v>
      </c>
      <c r="D80" s="189">
        <v>400</v>
      </c>
      <c r="E80" s="181"/>
      <c r="F80" s="181"/>
      <c r="G80" s="181"/>
      <c r="H80" s="181"/>
      <c r="I80" s="204">
        <v>0.07</v>
      </c>
      <c r="J80" s="180"/>
      <c r="K80" s="181"/>
      <c r="L80" s="181"/>
      <c r="M80" s="204"/>
      <c r="N80" s="195">
        <f t="shared" si="20"/>
        <v>8955.57000000011</v>
      </c>
    </row>
    <row r="81" spans="1:14" s="149" customFormat="1" ht="14.25">
      <c r="A81" s="177">
        <f t="shared" si="21"/>
        <v>3</v>
      </c>
      <c r="B81" s="187" t="s">
        <v>144</v>
      </c>
      <c r="C81" s="208" t="s">
        <v>145</v>
      </c>
      <c r="D81" s="189">
        <v>2000</v>
      </c>
      <c r="E81" s="181"/>
      <c r="F81" s="181"/>
      <c r="G81" s="181"/>
      <c r="H81" s="181"/>
      <c r="I81" s="204"/>
      <c r="J81" s="180"/>
      <c r="K81" s="181"/>
      <c r="L81" s="181"/>
      <c r="M81" s="204"/>
      <c r="N81" s="195">
        <f t="shared" si="20"/>
        <v>10955.5700000001</v>
      </c>
    </row>
    <row r="82" spans="1:14" s="149" customFormat="1" ht="14.25">
      <c r="A82" s="177">
        <f t="shared" si="21"/>
        <v>4</v>
      </c>
      <c r="B82" s="187" t="s">
        <v>146</v>
      </c>
      <c r="C82" s="208" t="s">
        <v>147</v>
      </c>
      <c r="D82" s="189">
        <v>400</v>
      </c>
      <c r="E82" s="181"/>
      <c r="F82" s="181"/>
      <c r="G82" s="181"/>
      <c r="H82" s="181"/>
      <c r="I82" s="204">
        <v>1.62</v>
      </c>
      <c r="J82" s="180"/>
      <c r="K82" s="181"/>
      <c r="L82" s="181"/>
      <c r="M82" s="204"/>
      <c r="N82" s="195">
        <f t="shared" si="20"/>
        <v>11357.1900000001</v>
      </c>
    </row>
    <row r="83" spans="1:14" s="149" customFormat="1" ht="14.25">
      <c r="A83" s="177">
        <f t="shared" si="21"/>
        <v>5</v>
      </c>
      <c r="B83" s="187" t="s">
        <v>146</v>
      </c>
      <c r="C83" s="208" t="s">
        <v>148</v>
      </c>
      <c r="D83" s="189">
        <v>400</v>
      </c>
      <c r="E83" s="181"/>
      <c r="F83" s="181"/>
      <c r="G83" s="181"/>
      <c r="H83" s="181"/>
      <c r="I83" s="204">
        <v>1.55</v>
      </c>
      <c r="J83" s="180"/>
      <c r="K83" s="181"/>
      <c r="L83" s="181"/>
      <c r="M83" s="204"/>
      <c r="N83" s="195">
        <f t="shared" si="20"/>
        <v>11758.7400000001</v>
      </c>
    </row>
    <row r="84" spans="1:14" s="149" customFormat="1" ht="14.25">
      <c r="A84" s="177">
        <f t="shared" si="21"/>
        <v>6</v>
      </c>
      <c r="B84" s="187" t="s">
        <v>60</v>
      </c>
      <c r="C84" s="208" t="s">
        <v>149</v>
      </c>
      <c r="D84" s="189">
        <v>600</v>
      </c>
      <c r="E84" s="181"/>
      <c r="F84" s="181"/>
      <c r="G84" s="209"/>
      <c r="H84" s="181"/>
      <c r="I84" s="204">
        <v>1.64</v>
      </c>
      <c r="J84" s="180"/>
      <c r="K84" s="181"/>
      <c r="L84" s="181"/>
      <c r="M84" s="204"/>
      <c r="N84" s="195">
        <f t="shared" si="20"/>
        <v>12360.3800000001</v>
      </c>
    </row>
    <row r="85" spans="1:14" s="149" customFormat="1" ht="14.25">
      <c r="A85" s="177">
        <f t="shared" si="21"/>
        <v>7</v>
      </c>
      <c r="B85" s="187" t="s">
        <v>62</v>
      </c>
      <c r="C85" s="208" t="s">
        <v>150</v>
      </c>
      <c r="D85" s="189">
        <v>600</v>
      </c>
      <c r="E85" s="181"/>
      <c r="F85" s="181"/>
      <c r="G85" s="181"/>
      <c r="H85" s="181"/>
      <c r="I85" s="204">
        <v>1.73</v>
      </c>
      <c r="J85" s="180"/>
      <c r="K85" s="181"/>
      <c r="L85" s="181"/>
      <c r="M85" s="204"/>
      <c r="N85" s="195">
        <f t="shared" si="20"/>
        <v>12962.1100000001</v>
      </c>
    </row>
    <row r="86" spans="1:14" s="149" customFormat="1" ht="14.25" customHeight="1">
      <c r="A86" s="177">
        <f t="shared" si="21"/>
        <v>8</v>
      </c>
      <c r="B86" s="187" t="s">
        <v>62</v>
      </c>
      <c r="C86" s="208" t="s">
        <v>151</v>
      </c>
      <c r="D86" s="189">
        <v>2600</v>
      </c>
      <c r="E86" s="181"/>
      <c r="F86" s="181"/>
      <c r="G86" s="181"/>
      <c r="H86" s="181"/>
      <c r="I86" s="204"/>
      <c r="J86" s="180"/>
      <c r="K86" s="181"/>
      <c r="L86" s="181"/>
      <c r="M86" s="204"/>
      <c r="N86" s="195">
        <f t="shared" si="20"/>
        <v>15562.1100000001</v>
      </c>
    </row>
    <row r="87" spans="1:14" s="149" customFormat="1" ht="14.25" customHeight="1">
      <c r="A87" s="210">
        <f t="shared" si="21"/>
        <v>9</v>
      </c>
      <c r="B87" s="187" t="s">
        <v>62</v>
      </c>
      <c r="C87" s="208" t="s">
        <v>152</v>
      </c>
      <c r="D87" s="211">
        <v>3000</v>
      </c>
      <c r="E87" s="162"/>
      <c r="F87" s="162"/>
      <c r="G87" s="162"/>
      <c r="H87" s="162"/>
      <c r="I87" s="196"/>
      <c r="J87" s="161"/>
      <c r="K87" s="162"/>
      <c r="L87" s="162"/>
      <c r="M87" s="196"/>
      <c r="N87" s="214">
        <f t="shared" si="20"/>
        <v>18562.1100000001</v>
      </c>
    </row>
    <row r="88" spans="1:14" s="149" customFormat="1" ht="14.25">
      <c r="A88" s="177">
        <f t="shared" si="21"/>
        <v>10</v>
      </c>
      <c r="B88" s="187" t="s">
        <v>65</v>
      </c>
      <c r="C88" s="212" t="s">
        <v>153</v>
      </c>
      <c r="D88" s="189">
        <v>13000</v>
      </c>
      <c r="E88" s="181"/>
      <c r="F88" s="181"/>
      <c r="G88" s="181"/>
      <c r="H88" s="181"/>
      <c r="I88" s="204"/>
      <c r="J88" s="180"/>
      <c r="K88" s="181"/>
      <c r="L88" s="181"/>
      <c r="M88" s="204"/>
      <c r="N88" s="195">
        <f t="shared" si="20"/>
        <v>31562.1100000001</v>
      </c>
    </row>
    <row r="89" spans="1:14" s="149" customFormat="1" ht="14.25">
      <c r="A89" s="177">
        <f t="shared" si="21"/>
        <v>11</v>
      </c>
      <c r="B89" s="187" t="s">
        <v>65</v>
      </c>
      <c r="C89" s="208" t="s">
        <v>154</v>
      </c>
      <c r="D89" s="189">
        <v>800</v>
      </c>
      <c r="E89" s="181"/>
      <c r="F89" s="181"/>
      <c r="G89" s="181"/>
      <c r="H89" s="181"/>
      <c r="I89" s="204">
        <v>7.54</v>
      </c>
      <c r="J89" s="180"/>
      <c r="K89" s="181"/>
      <c r="L89" s="181"/>
      <c r="M89" s="204"/>
      <c r="N89" s="195">
        <f t="shared" si="20"/>
        <v>32369.6500000001</v>
      </c>
    </row>
    <row r="90" spans="1:14" s="149" customFormat="1" ht="14.25">
      <c r="A90" s="177">
        <f t="shared" si="21"/>
        <v>12</v>
      </c>
      <c r="B90" s="187" t="s">
        <v>65</v>
      </c>
      <c r="C90" s="208" t="s">
        <v>155</v>
      </c>
      <c r="D90" s="189">
        <v>4500</v>
      </c>
      <c r="E90" s="181"/>
      <c r="F90" s="181"/>
      <c r="G90" s="181"/>
      <c r="H90" s="181"/>
      <c r="I90" s="204"/>
      <c r="J90" s="180"/>
      <c r="K90" s="181"/>
      <c r="L90" s="181"/>
      <c r="M90" s="204"/>
      <c r="N90" s="195">
        <f t="shared" si="20"/>
        <v>36869.6500000001</v>
      </c>
    </row>
    <row r="91" spans="1:14" s="149" customFormat="1" ht="14.25">
      <c r="A91" s="177">
        <f t="shared" si="21"/>
        <v>13</v>
      </c>
      <c r="B91" s="187" t="s">
        <v>68</v>
      </c>
      <c r="C91" s="208" t="s">
        <v>156</v>
      </c>
      <c r="D91" s="189">
        <v>600</v>
      </c>
      <c r="E91" s="181"/>
      <c r="F91" s="181"/>
      <c r="G91" s="181"/>
      <c r="H91" s="181"/>
      <c r="I91" s="204"/>
      <c r="J91" s="180"/>
      <c r="K91" s="181"/>
      <c r="L91" s="181"/>
      <c r="M91" s="204"/>
      <c r="N91" s="195">
        <f t="shared" si="20"/>
        <v>37469.6500000001</v>
      </c>
    </row>
    <row r="92" spans="1:14" s="149" customFormat="1" ht="14.25">
      <c r="A92" s="177">
        <f t="shared" si="21"/>
        <v>14</v>
      </c>
      <c r="B92" s="187" t="s">
        <v>68</v>
      </c>
      <c r="C92" s="208" t="s">
        <v>157</v>
      </c>
      <c r="D92" s="189">
        <v>600</v>
      </c>
      <c r="E92" s="181"/>
      <c r="F92" s="181"/>
      <c r="G92" s="181"/>
      <c r="H92" s="181"/>
      <c r="I92" s="204"/>
      <c r="J92" s="180"/>
      <c r="K92" s="181"/>
      <c r="L92" s="181"/>
      <c r="M92" s="204"/>
      <c r="N92" s="195">
        <f t="shared" si="20"/>
        <v>38069.6500000001</v>
      </c>
    </row>
    <row r="93" spans="1:14" s="144" customFormat="1" ht="14.25">
      <c r="A93" s="210">
        <f t="shared" si="21"/>
        <v>15</v>
      </c>
      <c r="B93" s="187" t="s">
        <v>68</v>
      </c>
      <c r="C93" s="208" t="s">
        <v>158</v>
      </c>
      <c r="D93" s="211">
        <v>2800</v>
      </c>
      <c r="E93" s="162"/>
      <c r="F93" s="162"/>
      <c r="G93" s="162"/>
      <c r="H93" s="162"/>
      <c r="I93" s="196"/>
      <c r="J93" s="161"/>
      <c r="K93" s="162"/>
      <c r="L93" s="162"/>
      <c r="M93" s="196"/>
      <c r="N93" s="214">
        <f t="shared" si="20"/>
        <v>40869.6500000001</v>
      </c>
    </row>
    <row r="94" spans="1:14" s="149" customFormat="1" ht="14.25">
      <c r="A94" s="177">
        <f t="shared" si="21"/>
        <v>16</v>
      </c>
      <c r="B94" s="187" t="s">
        <v>159</v>
      </c>
      <c r="C94" s="208" t="s">
        <v>160</v>
      </c>
      <c r="D94" s="189">
        <v>800</v>
      </c>
      <c r="E94" s="181"/>
      <c r="F94" s="181"/>
      <c r="G94" s="181"/>
      <c r="H94" s="181"/>
      <c r="I94" s="204"/>
      <c r="J94" s="180"/>
      <c r="K94" s="181"/>
      <c r="L94" s="181"/>
      <c r="M94" s="204"/>
      <c r="N94" s="195">
        <f t="shared" si="20"/>
        <v>41669.6500000001</v>
      </c>
    </row>
    <row r="95" spans="1:14" s="149" customFormat="1" ht="14.25">
      <c r="A95" s="177">
        <f t="shared" si="21"/>
        <v>17</v>
      </c>
      <c r="B95" s="187" t="s">
        <v>159</v>
      </c>
      <c r="C95" s="208" t="s">
        <v>161</v>
      </c>
      <c r="D95" s="189">
        <v>400</v>
      </c>
      <c r="E95" s="181"/>
      <c r="F95" s="181"/>
      <c r="G95" s="181"/>
      <c r="H95" s="181"/>
      <c r="I95" s="204">
        <v>2.2</v>
      </c>
      <c r="J95" s="180"/>
      <c r="K95" s="181"/>
      <c r="L95" s="181"/>
      <c r="M95" s="204"/>
      <c r="N95" s="195">
        <f t="shared" si="20"/>
        <v>42071.8500000001</v>
      </c>
    </row>
    <row r="96" spans="1:14" s="149" customFormat="1" ht="14.25">
      <c r="A96" s="177">
        <f t="shared" si="21"/>
        <v>18</v>
      </c>
      <c r="B96" s="187" t="s">
        <v>162</v>
      </c>
      <c r="C96" s="208" t="s">
        <v>163</v>
      </c>
      <c r="D96" s="189">
        <v>5000</v>
      </c>
      <c r="E96" s="181"/>
      <c r="F96" s="181"/>
      <c r="G96" s="181"/>
      <c r="H96" s="181"/>
      <c r="I96" s="204">
        <v>7.15</v>
      </c>
      <c r="J96" s="180"/>
      <c r="K96" s="181"/>
      <c r="L96" s="181"/>
      <c r="M96" s="204"/>
      <c r="N96" s="195">
        <f t="shared" si="20"/>
        <v>47079.0000000001</v>
      </c>
    </row>
    <row r="97" spans="1:14" s="149" customFormat="1" ht="14.25">
      <c r="A97" s="177">
        <f t="shared" si="21"/>
        <v>19</v>
      </c>
      <c r="B97" s="187" t="s">
        <v>164</v>
      </c>
      <c r="C97" s="208" t="s">
        <v>165</v>
      </c>
      <c r="D97" s="189">
        <v>1800</v>
      </c>
      <c r="E97" s="181"/>
      <c r="F97" s="181"/>
      <c r="G97" s="181"/>
      <c r="H97" s="181"/>
      <c r="I97" s="204"/>
      <c r="J97" s="180"/>
      <c r="K97" s="181"/>
      <c r="L97" s="181"/>
      <c r="M97" s="204"/>
      <c r="N97" s="195">
        <f t="shared" si="20"/>
        <v>48879.0000000001</v>
      </c>
    </row>
    <row r="98" spans="1:14" s="149" customFormat="1" ht="14.25">
      <c r="A98" s="177">
        <f t="shared" si="21"/>
        <v>20</v>
      </c>
      <c r="B98" s="187" t="s">
        <v>164</v>
      </c>
      <c r="C98" s="208" t="s">
        <v>166</v>
      </c>
      <c r="D98" s="189">
        <v>1800</v>
      </c>
      <c r="E98" s="181"/>
      <c r="F98" s="181"/>
      <c r="G98" s="181"/>
      <c r="H98" s="181"/>
      <c r="I98" s="204"/>
      <c r="J98" s="180"/>
      <c r="K98" s="181"/>
      <c r="L98" s="181"/>
      <c r="M98" s="204"/>
      <c r="N98" s="195">
        <f t="shared" si="20"/>
        <v>50679.0000000001</v>
      </c>
    </row>
    <row r="99" spans="1:14" s="149" customFormat="1" ht="14.25">
      <c r="A99" s="177">
        <f t="shared" si="21"/>
        <v>21</v>
      </c>
      <c r="B99" s="213" t="s">
        <v>82</v>
      </c>
      <c r="C99" s="188" t="s">
        <v>167</v>
      </c>
      <c r="D99" s="189">
        <v>2000</v>
      </c>
      <c r="E99" s="181"/>
      <c r="F99" s="181"/>
      <c r="G99" s="181"/>
      <c r="H99" s="181"/>
      <c r="I99" s="204"/>
      <c r="J99" s="180"/>
      <c r="K99" s="181"/>
      <c r="L99" s="181"/>
      <c r="M99" s="204"/>
      <c r="N99" s="195">
        <f t="shared" si="20"/>
        <v>52679.0000000001</v>
      </c>
    </row>
    <row r="100" spans="1:14" s="149" customFormat="1" ht="14.25">
      <c r="A100" s="163"/>
      <c r="B100" s="164"/>
      <c r="C100" s="190" t="s">
        <v>20</v>
      </c>
      <c r="D100" s="166">
        <f aca="true" t="shared" si="22" ref="D100:M100">SUM(D79:D99)</f>
        <v>44700</v>
      </c>
      <c r="E100" s="167">
        <f t="shared" si="22"/>
        <v>0</v>
      </c>
      <c r="F100" s="167">
        <f t="shared" si="22"/>
        <v>0</v>
      </c>
      <c r="G100" s="167">
        <f t="shared" si="22"/>
        <v>0</v>
      </c>
      <c r="H100" s="167">
        <f t="shared" si="22"/>
        <v>0</v>
      </c>
      <c r="I100" s="197">
        <f t="shared" si="22"/>
        <v>25.01</v>
      </c>
      <c r="J100" s="166">
        <f t="shared" si="22"/>
        <v>0</v>
      </c>
      <c r="K100" s="167">
        <f t="shared" si="22"/>
        <v>0</v>
      </c>
      <c r="L100" s="167">
        <f t="shared" si="22"/>
        <v>0</v>
      </c>
      <c r="M100" s="197">
        <f t="shared" si="22"/>
        <v>0</v>
      </c>
      <c r="N100" s="198">
        <f>N78+SUM(D100:I100)-SUM(J100:M100)</f>
        <v>52679.0000000001</v>
      </c>
    </row>
    <row r="101" spans="1:14" s="149" customFormat="1" ht="14.25">
      <c r="A101" s="168"/>
      <c r="B101" s="168"/>
      <c r="C101" s="169" t="s">
        <v>85</v>
      </c>
      <c r="D101" s="170">
        <f aca="true" t="shared" si="23" ref="D101:N101">D100</f>
        <v>44700</v>
      </c>
      <c r="E101" s="171">
        <f t="shared" si="23"/>
        <v>0</v>
      </c>
      <c r="F101" s="171">
        <f t="shared" si="23"/>
        <v>0</v>
      </c>
      <c r="G101" s="171">
        <f t="shared" si="23"/>
        <v>0</v>
      </c>
      <c r="H101" s="171">
        <f t="shared" si="23"/>
        <v>0</v>
      </c>
      <c r="I101" s="199">
        <f t="shared" si="23"/>
        <v>25.01</v>
      </c>
      <c r="J101" s="170">
        <f t="shared" si="23"/>
        <v>0</v>
      </c>
      <c r="K101" s="171">
        <f t="shared" si="23"/>
        <v>0</v>
      </c>
      <c r="L101" s="171">
        <f t="shared" si="23"/>
        <v>0</v>
      </c>
      <c r="M101" s="199">
        <f t="shared" si="23"/>
        <v>0</v>
      </c>
      <c r="N101" s="199">
        <f t="shared" si="23"/>
        <v>52679.0000000001</v>
      </c>
    </row>
    <row r="102" spans="1:14" s="149" customFormat="1" ht="14.25">
      <c r="A102" s="172"/>
      <c r="B102" s="172"/>
      <c r="C102" s="183" t="s">
        <v>86</v>
      </c>
      <c r="D102" s="174">
        <f aca="true" t="shared" si="24" ref="D102:M102">D101+D72</f>
        <v>456623</v>
      </c>
      <c r="E102" s="184">
        <f t="shared" si="24"/>
        <v>120854.57</v>
      </c>
      <c r="F102" s="184">
        <f t="shared" si="24"/>
        <v>6000</v>
      </c>
      <c r="G102" s="184">
        <f t="shared" si="24"/>
        <v>9749.5</v>
      </c>
      <c r="H102" s="184">
        <f t="shared" si="24"/>
        <v>955.64</v>
      </c>
      <c r="I102" s="206">
        <f t="shared" si="24"/>
        <v>700.29</v>
      </c>
      <c r="J102" s="174">
        <f t="shared" si="24"/>
        <v>461550</v>
      </c>
      <c r="K102" s="184">
        <f t="shared" si="24"/>
        <v>0</v>
      </c>
      <c r="L102" s="184">
        <f t="shared" si="24"/>
        <v>10432.5</v>
      </c>
      <c r="M102" s="205">
        <f t="shared" si="24"/>
        <v>70221.5</v>
      </c>
      <c r="N102" s="203">
        <f>SUM(D102:I102)-SUM(J102:M102)</f>
        <v>52679.0000000001</v>
      </c>
    </row>
    <row r="103" spans="1:14" s="149" customFormat="1" ht="14.25">
      <c r="A103" s="176"/>
      <c r="B103" s="146"/>
      <c r="C103" s="146"/>
      <c r="D103" s="176"/>
      <c r="E103" s="176"/>
      <c r="F103" s="176"/>
      <c r="G103" s="176"/>
      <c r="H103" s="176"/>
      <c r="I103" s="176"/>
      <c r="J103" s="176"/>
      <c r="K103" s="146"/>
      <c r="L103" s="146"/>
      <c r="M103" s="146"/>
      <c r="N103" s="146"/>
    </row>
    <row r="104" spans="1:14" s="149" customFormat="1" ht="18.75">
      <c r="A104" s="263" t="s">
        <v>168</v>
      </c>
      <c r="B104" s="263"/>
      <c r="C104" s="263"/>
      <c r="D104" s="263"/>
      <c r="E104" s="263"/>
      <c r="F104" s="263"/>
      <c r="G104" s="263"/>
      <c r="H104" s="263"/>
      <c r="I104" s="263"/>
      <c r="J104" s="263"/>
      <c r="K104" s="144"/>
      <c r="L104" s="144"/>
      <c r="M104" s="144"/>
      <c r="N104" s="144"/>
    </row>
    <row r="105" spans="1:14" s="149" customFormat="1" ht="18.75">
      <c r="A105" s="263" t="s">
        <v>118</v>
      </c>
      <c r="B105" s="263"/>
      <c r="C105" s="263"/>
      <c r="D105" s="263"/>
      <c r="E105" s="263"/>
      <c r="F105" s="263"/>
      <c r="G105" s="263"/>
      <c r="H105" s="263"/>
      <c r="I105" s="263"/>
      <c r="J105" s="263"/>
      <c r="K105" s="144"/>
      <c r="L105" s="144"/>
      <c r="M105" s="144"/>
      <c r="N105" s="144"/>
    </row>
    <row r="106" spans="1:14" s="149" customFormat="1" ht="14.25">
      <c r="A106" s="256"/>
      <c r="B106" s="258" t="s">
        <v>2</v>
      </c>
      <c r="C106" s="258" t="s">
        <v>3</v>
      </c>
      <c r="D106" s="252" t="s">
        <v>4</v>
      </c>
      <c r="E106" s="253"/>
      <c r="F106" s="253"/>
      <c r="G106" s="253"/>
      <c r="H106" s="253"/>
      <c r="I106" s="254"/>
      <c r="J106" s="252" t="s">
        <v>5</v>
      </c>
      <c r="K106" s="253"/>
      <c r="L106" s="253"/>
      <c r="M106" s="255"/>
      <c r="N106" s="261" t="s">
        <v>6</v>
      </c>
    </row>
    <row r="107" spans="1:14" s="149" customFormat="1" ht="14.25">
      <c r="A107" s="257"/>
      <c r="B107" s="259"/>
      <c r="C107" s="260"/>
      <c r="D107" s="151" t="s">
        <v>7</v>
      </c>
      <c r="E107" s="152" t="s">
        <v>8</v>
      </c>
      <c r="F107" s="152" t="s">
        <v>9</v>
      </c>
      <c r="G107" s="152" t="s">
        <v>10</v>
      </c>
      <c r="H107" s="152" t="s">
        <v>11</v>
      </c>
      <c r="I107" s="191" t="s">
        <v>12</v>
      </c>
      <c r="J107" s="151" t="s">
        <v>13</v>
      </c>
      <c r="K107" s="152" t="s">
        <v>14</v>
      </c>
      <c r="L107" s="152" t="s">
        <v>15</v>
      </c>
      <c r="M107" s="192" t="s">
        <v>16</v>
      </c>
      <c r="N107" s="262"/>
    </row>
    <row r="108" spans="1:14" s="149" customFormat="1" ht="14.25">
      <c r="A108" s="153"/>
      <c r="B108" s="185"/>
      <c r="C108" s="163" t="s">
        <v>24</v>
      </c>
      <c r="D108" s="186"/>
      <c r="E108" s="157"/>
      <c r="F108" s="157"/>
      <c r="G108" s="157"/>
      <c r="H108" s="157"/>
      <c r="I108" s="193"/>
      <c r="J108" s="156"/>
      <c r="K108" s="157"/>
      <c r="L108" s="157"/>
      <c r="M108" s="193"/>
      <c r="N108" s="194">
        <f>N102</f>
        <v>52679.0000000001</v>
      </c>
    </row>
    <row r="109" spans="1:14" s="149" customFormat="1" ht="14.25">
      <c r="A109" s="177">
        <v>1</v>
      </c>
      <c r="B109" s="187" t="s">
        <v>88</v>
      </c>
      <c r="C109" s="208" t="s">
        <v>128</v>
      </c>
      <c r="D109" s="189"/>
      <c r="E109" s="181"/>
      <c r="F109" s="181"/>
      <c r="G109" s="181"/>
      <c r="H109" s="181"/>
      <c r="I109" s="204"/>
      <c r="J109" s="156">
        <v>900</v>
      </c>
      <c r="K109" s="181"/>
      <c r="L109" s="181"/>
      <c r="M109" s="204"/>
      <c r="N109" s="195">
        <f aca="true" t="shared" si="25" ref="N109:N120">N108+SUM(D109:I109)-SUM(J109:M109)</f>
        <v>51779.0000000001</v>
      </c>
    </row>
    <row r="110" spans="1:14" s="149" customFormat="1" ht="14.25">
      <c r="A110" s="177">
        <f aca="true" t="shared" si="26" ref="A110:A120">A109+1</f>
        <v>2</v>
      </c>
      <c r="B110" s="187" t="s">
        <v>88</v>
      </c>
      <c r="C110" s="208" t="s">
        <v>169</v>
      </c>
      <c r="D110" s="189"/>
      <c r="E110" s="181"/>
      <c r="F110" s="181"/>
      <c r="G110" s="181"/>
      <c r="H110" s="181"/>
      <c r="I110" s="204"/>
      <c r="J110" s="180">
        <v>7200</v>
      </c>
      <c r="K110" s="181"/>
      <c r="L110" s="181"/>
      <c r="M110" s="204"/>
      <c r="N110" s="195">
        <f t="shared" si="25"/>
        <v>44579.0000000001</v>
      </c>
    </row>
    <row r="111" spans="1:14" s="149" customFormat="1" ht="14.25">
      <c r="A111" s="177">
        <f t="shared" si="26"/>
        <v>3</v>
      </c>
      <c r="B111" s="187" t="s">
        <v>88</v>
      </c>
      <c r="C111" s="208" t="s">
        <v>170</v>
      </c>
      <c r="D111" s="189">
        <v>2000</v>
      </c>
      <c r="E111" s="181"/>
      <c r="F111" s="181"/>
      <c r="G111" s="181"/>
      <c r="H111" s="181"/>
      <c r="I111" s="204"/>
      <c r="J111" s="180"/>
      <c r="K111" s="181"/>
      <c r="L111" s="181"/>
      <c r="M111" s="204"/>
      <c r="N111" s="195">
        <f t="shared" si="25"/>
        <v>46579.0000000001</v>
      </c>
    </row>
    <row r="112" spans="1:14" s="149" customFormat="1" ht="14.25">
      <c r="A112" s="177">
        <f t="shared" si="26"/>
        <v>4</v>
      </c>
      <c r="B112" s="187" t="s">
        <v>171</v>
      </c>
      <c r="C112" s="208" t="s">
        <v>172</v>
      </c>
      <c r="D112" s="189">
        <v>6000</v>
      </c>
      <c r="E112" s="181"/>
      <c r="F112" s="181"/>
      <c r="G112" s="181"/>
      <c r="H112" s="181"/>
      <c r="I112" s="204"/>
      <c r="J112" s="180"/>
      <c r="K112" s="181"/>
      <c r="L112" s="181"/>
      <c r="M112" s="204"/>
      <c r="N112" s="195">
        <f t="shared" si="25"/>
        <v>52579.0000000001</v>
      </c>
    </row>
    <row r="113" spans="1:14" s="149" customFormat="1" ht="14.25">
      <c r="A113" s="177">
        <f t="shared" si="26"/>
        <v>5</v>
      </c>
      <c r="B113" s="187" t="s">
        <v>90</v>
      </c>
      <c r="C113" s="208" t="s">
        <v>173</v>
      </c>
      <c r="D113" s="189">
        <v>2000</v>
      </c>
      <c r="E113" s="181"/>
      <c r="F113" s="181"/>
      <c r="G113" s="181"/>
      <c r="H113" s="181"/>
      <c r="I113" s="204">
        <v>1.68</v>
      </c>
      <c r="J113" s="180"/>
      <c r="K113" s="181"/>
      <c r="L113" s="181"/>
      <c r="M113" s="204"/>
      <c r="N113" s="195">
        <f t="shared" si="25"/>
        <v>54580.6800000001</v>
      </c>
    </row>
    <row r="114" spans="1:14" s="149" customFormat="1" ht="14.25">
      <c r="A114" s="177">
        <f t="shared" si="26"/>
        <v>6</v>
      </c>
      <c r="B114" s="187" t="s">
        <v>174</v>
      </c>
      <c r="C114" s="208" t="s">
        <v>175</v>
      </c>
      <c r="D114" s="189">
        <v>800</v>
      </c>
      <c r="E114" s="181"/>
      <c r="F114" s="181"/>
      <c r="G114" s="181"/>
      <c r="H114" s="181"/>
      <c r="I114" s="204"/>
      <c r="J114" s="180"/>
      <c r="K114" s="181"/>
      <c r="L114" s="181"/>
      <c r="M114" s="204"/>
      <c r="N114" s="195">
        <f t="shared" si="25"/>
        <v>55380.6800000001</v>
      </c>
    </row>
    <row r="115" spans="1:14" s="149" customFormat="1" ht="14.25">
      <c r="A115" s="177">
        <f t="shared" si="26"/>
        <v>7</v>
      </c>
      <c r="B115" s="187" t="s">
        <v>176</v>
      </c>
      <c r="C115" s="208" t="s">
        <v>177</v>
      </c>
      <c r="D115" s="189">
        <v>1600</v>
      </c>
      <c r="E115" s="181"/>
      <c r="F115" s="181"/>
      <c r="G115" s="181"/>
      <c r="H115" s="181"/>
      <c r="I115" s="204"/>
      <c r="J115" s="180"/>
      <c r="K115" s="181"/>
      <c r="L115" s="181"/>
      <c r="M115" s="204"/>
      <c r="N115" s="195">
        <f t="shared" si="25"/>
        <v>56980.6800000001</v>
      </c>
    </row>
    <row r="116" spans="1:14" s="149" customFormat="1" ht="14.25">
      <c r="A116" s="177">
        <f t="shared" si="26"/>
        <v>8</v>
      </c>
      <c r="B116" s="187" t="s">
        <v>91</v>
      </c>
      <c r="C116" s="208" t="s">
        <v>35</v>
      </c>
      <c r="D116" s="189"/>
      <c r="E116" s="181"/>
      <c r="F116" s="181"/>
      <c r="G116" s="181"/>
      <c r="H116" s="181">
        <v>11.35</v>
      </c>
      <c r="I116" s="204"/>
      <c r="J116" s="180"/>
      <c r="K116" s="181"/>
      <c r="L116" s="181"/>
      <c r="M116" s="204"/>
      <c r="N116" s="195">
        <f t="shared" si="25"/>
        <v>56992.0300000001</v>
      </c>
    </row>
    <row r="117" spans="1:14" s="149" customFormat="1" ht="14.25">
      <c r="A117" s="177">
        <f t="shared" si="26"/>
        <v>9</v>
      </c>
      <c r="B117" s="187" t="s">
        <v>178</v>
      </c>
      <c r="C117" s="208" t="s">
        <v>179</v>
      </c>
      <c r="D117" s="189">
        <v>2000</v>
      </c>
      <c r="E117" s="181"/>
      <c r="F117" s="181"/>
      <c r="G117" s="181"/>
      <c r="H117" s="181"/>
      <c r="I117" s="204">
        <v>0.01</v>
      </c>
      <c r="J117" s="180"/>
      <c r="K117" s="181"/>
      <c r="L117" s="181"/>
      <c r="M117" s="204"/>
      <c r="N117" s="195">
        <f t="shared" si="25"/>
        <v>58992.0400000001</v>
      </c>
    </row>
    <row r="118" spans="1:14" s="149" customFormat="1" ht="14.25">
      <c r="A118" s="177">
        <f t="shared" si="26"/>
        <v>10</v>
      </c>
      <c r="B118" s="187" t="s">
        <v>92</v>
      </c>
      <c r="C118" s="208" t="s">
        <v>180</v>
      </c>
      <c r="D118" s="189">
        <v>400</v>
      </c>
      <c r="E118" s="181"/>
      <c r="F118" s="181"/>
      <c r="G118" s="181"/>
      <c r="H118" s="181"/>
      <c r="I118" s="204"/>
      <c r="J118" s="180"/>
      <c r="K118" s="181"/>
      <c r="L118" s="181"/>
      <c r="M118" s="204"/>
      <c r="N118" s="195">
        <f t="shared" si="25"/>
        <v>59392.0400000001</v>
      </c>
    </row>
    <row r="119" spans="1:14" s="149" customFormat="1" ht="14.25">
      <c r="A119" s="177">
        <f t="shared" si="26"/>
        <v>11</v>
      </c>
      <c r="B119" s="187" t="s">
        <v>92</v>
      </c>
      <c r="C119" s="208" t="s">
        <v>181</v>
      </c>
      <c r="D119" s="189">
        <v>2000</v>
      </c>
      <c r="E119" s="181"/>
      <c r="F119" s="181"/>
      <c r="G119" s="181"/>
      <c r="H119" s="181"/>
      <c r="I119" s="204"/>
      <c r="J119" s="180"/>
      <c r="K119" s="181"/>
      <c r="L119" s="181"/>
      <c r="M119" s="204"/>
      <c r="N119" s="195">
        <f t="shared" si="25"/>
        <v>61392.0400000001</v>
      </c>
    </row>
    <row r="120" spans="1:14" s="149" customFormat="1" ht="14.25">
      <c r="A120" s="177">
        <f t="shared" si="26"/>
        <v>12</v>
      </c>
      <c r="B120" s="187" t="s">
        <v>182</v>
      </c>
      <c r="C120" s="188" t="s">
        <v>183</v>
      </c>
      <c r="D120" s="189">
        <v>2000</v>
      </c>
      <c r="E120" s="181"/>
      <c r="F120" s="181"/>
      <c r="G120" s="181"/>
      <c r="H120" s="181"/>
      <c r="I120" s="204">
        <v>7.53</v>
      </c>
      <c r="J120" s="180"/>
      <c r="K120" s="181"/>
      <c r="L120" s="181"/>
      <c r="M120" s="204"/>
      <c r="N120" s="195">
        <f t="shared" si="25"/>
        <v>63399.5700000001</v>
      </c>
    </row>
    <row r="121" spans="1:14" s="149" customFormat="1" ht="14.25">
      <c r="A121" s="163"/>
      <c r="B121" s="164"/>
      <c r="C121" s="190" t="s">
        <v>20</v>
      </c>
      <c r="D121" s="166">
        <f aca="true" t="shared" si="27" ref="D121:M121">SUM(D109:D120)</f>
        <v>18800</v>
      </c>
      <c r="E121" s="167">
        <f t="shared" si="27"/>
        <v>0</v>
      </c>
      <c r="F121" s="167">
        <f t="shared" si="27"/>
        <v>0</v>
      </c>
      <c r="G121" s="167">
        <f t="shared" si="27"/>
        <v>0</v>
      </c>
      <c r="H121" s="167">
        <f t="shared" si="27"/>
        <v>11.35</v>
      </c>
      <c r="I121" s="197">
        <f t="shared" si="27"/>
        <v>9.22</v>
      </c>
      <c r="J121" s="166">
        <f t="shared" si="27"/>
        <v>8100</v>
      </c>
      <c r="K121" s="167">
        <f t="shared" si="27"/>
        <v>0</v>
      </c>
      <c r="L121" s="167">
        <f t="shared" si="27"/>
        <v>0</v>
      </c>
      <c r="M121" s="197">
        <f t="shared" si="27"/>
        <v>0</v>
      </c>
      <c r="N121" s="198">
        <f>N108+SUM(D121:I121)-SUM(J121:M121)</f>
        <v>63399.5700000001</v>
      </c>
    </row>
    <row r="122" spans="1:14" s="149" customFormat="1" ht="14.25">
      <c r="A122" s="168"/>
      <c r="B122" s="168"/>
      <c r="C122" s="169" t="s">
        <v>95</v>
      </c>
      <c r="D122" s="170">
        <f aca="true" t="shared" si="28" ref="D122:N122">D121</f>
        <v>18800</v>
      </c>
      <c r="E122" s="171">
        <f t="shared" si="28"/>
        <v>0</v>
      </c>
      <c r="F122" s="171">
        <f t="shared" si="28"/>
        <v>0</v>
      </c>
      <c r="G122" s="171">
        <f t="shared" si="28"/>
        <v>0</v>
      </c>
      <c r="H122" s="171">
        <f t="shared" si="28"/>
        <v>11.35</v>
      </c>
      <c r="I122" s="199">
        <f t="shared" si="28"/>
        <v>9.22</v>
      </c>
      <c r="J122" s="170">
        <f t="shared" si="28"/>
        <v>8100</v>
      </c>
      <c r="K122" s="171">
        <f t="shared" si="28"/>
        <v>0</v>
      </c>
      <c r="L122" s="171">
        <f t="shared" si="28"/>
        <v>0</v>
      </c>
      <c r="M122" s="199">
        <f t="shared" si="28"/>
        <v>0</v>
      </c>
      <c r="N122" s="199">
        <f t="shared" si="28"/>
        <v>63399.5700000001</v>
      </c>
    </row>
    <row r="123" spans="1:14" s="149" customFormat="1" ht="14.25">
      <c r="A123" s="172"/>
      <c r="B123" s="172"/>
      <c r="C123" s="183" t="s">
        <v>96</v>
      </c>
      <c r="D123" s="174">
        <f aca="true" t="shared" si="29" ref="D123:M123">D122+D102</f>
        <v>475423</v>
      </c>
      <c r="E123" s="184">
        <f t="shared" si="29"/>
        <v>120854.57</v>
      </c>
      <c r="F123" s="184">
        <f t="shared" si="29"/>
        <v>6000</v>
      </c>
      <c r="G123" s="184">
        <f t="shared" si="29"/>
        <v>9749.5</v>
      </c>
      <c r="H123" s="184">
        <f t="shared" si="29"/>
        <v>966.99</v>
      </c>
      <c r="I123" s="206">
        <f t="shared" si="29"/>
        <v>709.51</v>
      </c>
      <c r="J123" s="174">
        <f t="shared" si="29"/>
        <v>469650</v>
      </c>
      <c r="K123" s="184">
        <f t="shared" si="29"/>
        <v>0</v>
      </c>
      <c r="L123" s="184">
        <f t="shared" si="29"/>
        <v>10432.5</v>
      </c>
      <c r="M123" s="205">
        <f t="shared" si="29"/>
        <v>70221.5</v>
      </c>
      <c r="N123" s="203">
        <f>SUM(D123:I123)-SUM(J123:M123)</f>
        <v>63399.5700000001</v>
      </c>
    </row>
    <row r="124" spans="1:14" s="149" customFormat="1" ht="14.25">
      <c r="A124" s="176"/>
      <c r="B124" s="146"/>
      <c r="C124" s="146"/>
      <c r="D124" s="176"/>
      <c r="E124" s="176"/>
      <c r="F124" s="176"/>
      <c r="G124" s="176"/>
      <c r="H124" s="176"/>
      <c r="I124" s="176"/>
      <c r="J124" s="176"/>
      <c r="K124" s="146"/>
      <c r="L124" s="146"/>
      <c r="M124" s="146"/>
      <c r="N124" s="146"/>
    </row>
    <row r="125" spans="1:14" s="149" customFormat="1" ht="18.75">
      <c r="A125" s="263" t="s">
        <v>184</v>
      </c>
      <c r="B125" s="263"/>
      <c r="C125" s="263"/>
      <c r="D125" s="263"/>
      <c r="E125" s="263"/>
      <c r="F125" s="263"/>
      <c r="G125" s="263"/>
      <c r="H125" s="263"/>
      <c r="I125" s="263"/>
      <c r="J125" s="263"/>
      <c r="K125" s="144"/>
      <c r="L125" s="144"/>
      <c r="M125" s="144"/>
      <c r="N125" s="144"/>
    </row>
    <row r="126" spans="1:14" s="149" customFormat="1" ht="18.75">
      <c r="A126" s="263" t="s">
        <v>118</v>
      </c>
      <c r="B126" s="263"/>
      <c r="C126" s="263"/>
      <c r="D126" s="263"/>
      <c r="E126" s="263"/>
      <c r="F126" s="263"/>
      <c r="G126" s="263"/>
      <c r="H126" s="263"/>
      <c r="I126" s="263"/>
      <c r="J126" s="263"/>
      <c r="K126" s="144"/>
      <c r="L126" s="144"/>
      <c r="M126" s="144"/>
      <c r="N126" s="144"/>
    </row>
    <row r="127" spans="1:14" s="149" customFormat="1" ht="14.25">
      <c r="A127" s="256"/>
      <c r="B127" s="258" t="s">
        <v>2</v>
      </c>
      <c r="C127" s="258" t="s">
        <v>3</v>
      </c>
      <c r="D127" s="252" t="s">
        <v>4</v>
      </c>
      <c r="E127" s="253"/>
      <c r="F127" s="253"/>
      <c r="G127" s="253"/>
      <c r="H127" s="253"/>
      <c r="I127" s="254"/>
      <c r="J127" s="252" t="s">
        <v>5</v>
      </c>
      <c r="K127" s="253"/>
      <c r="L127" s="253"/>
      <c r="M127" s="255"/>
      <c r="N127" s="261" t="s">
        <v>6</v>
      </c>
    </row>
    <row r="128" spans="1:14" s="149" customFormat="1" ht="14.25">
      <c r="A128" s="257"/>
      <c r="B128" s="259"/>
      <c r="C128" s="259"/>
      <c r="D128" s="151" t="s">
        <v>7</v>
      </c>
      <c r="E128" s="152" t="s">
        <v>8</v>
      </c>
      <c r="F128" s="152" t="s">
        <v>9</v>
      </c>
      <c r="G128" s="152" t="s">
        <v>10</v>
      </c>
      <c r="H128" s="152" t="s">
        <v>11</v>
      </c>
      <c r="I128" s="191" t="s">
        <v>12</v>
      </c>
      <c r="J128" s="151" t="s">
        <v>13</v>
      </c>
      <c r="K128" s="152" t="s">
        <v>14</v>
      </c>
      <c r="L128" s="152" t="s">
        <v>15</v>
      </c>
      <c r="M128" s="192" t="s">
        <v>16</v>
      </c>
      <c r="N128" s="262"/>
    </row>
    <row r="129" spans="1:14" s="149" customFormat="1" ht="14.25">
      <c r="A129" s="153"/>
      <c r="B129" s="185"/>
      <c r="C129" s="163" t="s">
        <v>24</v>
      </c>
      <c r="D129" s="186"/>
      <c r="E129" s="157"/>
      <c r="F129" s="157"/>
      <c r="G129" s="157"/>
      <c r="H129" s="157"/>
      <c r="I129" s="193"/>
      <c r="J129" s="156"/>
      <c r="K129" s="157"/>
      <c r="L129" s="157"/>
      <c r="M129" s="193"/>
      <c r="N129" s="194">
        <f>N123</f>
        <v>63399.5700000001</v>
      </c>
    </row>
    <row r="130" spans="1:14" s="149" customFormat="1" ht="14.25">
      <c r="A130" s="177">
        <v>1</v>
      </c>
      <c r="B130" s="187"/>
      <c r="C130" s="208" t="s">
        <v>185</v>
      </c>
      <c r="D130" s="189">
        <v>2000</v>
      </c>
      <c r="E130" s="181"/>
      <c r="F130" s="181"/>
      <c r="G130" s="181"/>
      <c r="H130" s="181"/>
      <c r="I130" s="204">
        <v>1.29</v>
      </c>
      <c r="J130" s="180"/>
      <c r="K130" s="181"/>
      <c r="L130" s="181"/>
      <c r="M130" s="204"/>
      <c r="N130" s="195">
        <f>N129+SUM(D130:I130)-SUM(J130:M130)</f>
        <v>65400.8600000001</v>
      </c>
    </row>
    <row r="131" spans="1:14" s="149" customFormat="1" ht="14.25">
      <c r="A131" s="163"/>
      <c r="B131" s="164"/>
      <c r="C131" s="165" t="s">
        <v>20</v>
      </c>
      <c r="D131" s="166">
        <f aca="true" t="shared" si="30" ref="D131:M131">SUM(D130:D130)</f>
        <v>2000</v>
      </c>
      <c r="E131" s="167">
        <f t="shared" si="30"/>
        <v>0</v>
      </c>
      <c r="F131" s="167">
        <f t="shared" si="30"/>
        <v>0</v>
      </c>
      <c r="G131" s="167">
        <f t="shared" si="30"/>
        <v>0</v>
      </c>
      <c r="H131" s="167">
        <f t="shared" si="30"/>
        <v>0</v>
      </c>
      <c r="I131" s="197">
        <f t="shared" si="30"/>
        <v>1.29</v>
      </c>
      <c r="J131" s="166">
        <f t="shared" si="30"/>
        <v>0</v>
      </c>
      <c r="K131" s="167">
        <f t="shared" si="30"/>
        <v>0</v>
      </c>
      <c r="L131" s="167">
        <f t="shared" si="30"/>
        <v>0</v>
      </c>
      <c r="M131" s="197">
        <f t="shared" si="30"/>
        <v>0</v>
      </c>
      <c r="N131" s="198">
        <f>N129+SUM(D131:I131)-SUM(J131:M131)</f>
        <v>65400.8600000001</v>
      </c>
    </row>
    <row r="132" spans="1:14" s="149" customFormat="1" ht="14.25">
      <c r="A132" s="168"/>
      <c r="B132" s="168"/>
      <c r="C132" s="169" t="s">
        <v>105</v>
      </c>
      <c r="D132" s="170">
        <f aca="true" t="shared" si="31" ref="D132:N132">D131</f>
        <v>2000</v>
      </c>
      <c r="E132" s="171">
        <f t="shared" si="31"/>
        <v>0</v>
      </c>
      <c r="F132" s="171">
        <f t="shared" si="31"/>
        <v>0</v>
      </c>
      <c r="G132" s="171">
        <f t="shared" si="31"/>
        <v>0</v>
      </c>
      <c r="H132" s="171">
        <f t="shared" si="31"/>
        <v>0</v>
      </c>
      <c r="I132" s="199">
        <f t="shared" si="31"/>
        <v>1.29</v>
      </c>
      <c r="J132" s="170">
        <f t="shared" si="31"/>
        <v>0</v>
      </c>
      <c r="K132" s="171">
        <f t="shared" si="31"/>
        <v>0</v>
      </c>
      <c r="L132" s="171">
        <f t="shared" si="31"/>
        <v>0</v>
      </c>
      <c r="M132" s="199">
        <f t="shared" si="31"/>
        <v>0</v>
      </c>
      <c r="N132" s="199">
        <f t="shared" si="31"/>
        <v>65400.8600000001</v>
      </c>
    </row>
    <row r="133" spans="1:14" s="149" customFormat="1" ht="14.25">
      <c r="A133" s="172"/>
      <c r="B133" s="172"/>
      <c r="C133" s="183" t="s">
        <v>106</v>
      </c>
      <c r="D133" s="174">
        <f aca="true" t="shared" si="32" ref="D133:M133">D132+D123</f>
        <v>477423</v>
      </c>
      <c r="E133" s="184">
        <f t="shared" si="32"/>
        <v>120854.57</v>
      </c>
      <c r="F133" s="184">
        <f t="shared" si="32"/>
        <v>6000</v>
      </c>
      <c r="G133" s="184">
        <f t="shared" si="32"/>
        <v>9749.5</v>
      </c>
      <c r="H133" s="184">
        <f t="shared" si="32"/>
        <v>966.99</v>
      </c>
      <c r="I133" s="206">
        <f t="shared" si="32"/>
        <v>710.8</v>
      </c>
      <c r="J133" s="174">
        <f t="shared" si="32"/>
        <v>469650</v>
      </c>
      <c r="K133" s="184">
        <f t="shared" si="32"/>
        <v>0</v>
      </c>
      <c r="L133" s="184">
        <f t="shared" si="32"/>
        <v>10432.5</v>
      </c>
      <c r="M133" s="205">
        <f t="shared" si="32"/>
        <v>70221.5</v>
      </c>
      <c r="N133" s="203">
        <f>SUM(D133:I133)-SUM(J133:M133)</f>
        <v>65400.8600000001</v>
      </c>
    </row>
    <row r="134" spans="1:14" s="149" customFormat="1" ht="14.25">
      <c r="A134" s="176"/>
      <c r="B134" s="146"/>
      <c r="C134" s="146"/>
      <c r="D134" s="176"/>
      <c r="E134" s="176"/>
      <c r="F134" s="176"/>
      <c r="G134" s="176"/>
      <c r="H134" s="176"/>
      <c r="I134" s="176"/>
      <c r="J134" s="176"/>
      <c r="K134" s="146"/>
      <c r="L134" s="146"/>
      <c r="M134" s="146"/>
      <c r="N134" s="146"/>
    </row>
    <row r="135" spans="1:14" s="149" customFormat="1" ht="18.75">
      <c r="A135" s="263" t="s">
        <v>186</v>
      </c>
      <c r="B135" s="263"/>
      <c r="C135" s="263"/>
      <c r="D135" s="263"/>
      <c r="E135" s="263"/>
      <c r="F135" s="263"/>
      <c r="G135" s="263"/>
      <c r="H135" s="263"/>
      <c r="I135" s="263"/>
      <c r="J135" s="263"/>
      <c r="K135" s="144"/>
      <c r="L135" s="144"/>
      <c r="M135" s="144"/>
      <c r="N135" s="144"/>
    </row>
    <row r="136" spans="1:14" s="149" customFormat="1" ht="18.75">
      <c r="A136" s="263" t="s">
        <v>118</v>
      </c>
      <c r="B136" s="263"/>
      <c r="C136" s="263"/>
      <c r="D136" s="263"/>
      <c r="E136" s="263"/>
      <c r="F136" s="263"/>
      <c r="G136" s="263"/>
      <c r="H136" s="263"/>
      <c r="I136" s="263"/>
      <c r="J136" s="263"/>
      <c r="K136" s="144"/>
      <c r="L136" s="144"/>
      <c r="M136" s="144"/>
      <c r="N136" s="144"/>
    </row>
    <row r="137" spans="1:14" s="149" customFormat="1" ht="14.25">
      <c r="A137" s="256"/>
      <c r="B137" s="258" t="s">
        <v>2</v>
      </c>
      <c r="C137" s="258" t="s">
        <v>3</v>
      </c>
      <c r="D137" s="252" t="s">
        <v>4</v>
      </c>
      <c r="E137" s="253"/>
      <c r="F137" s="253"/>
      <c r="G137" s="253"/>
      <c r="H137" s="253"/>
      <c r="I137" s="254"/>
      <c r="J137" s="252" t="s">
        <v>5</v>
      </c>
      <c r="K137" s="253"/>
      <c r="L137" s="253"/>
      <c r="M137" s="255"/>
      <c r="N137" s="261" t="s">
        <v>6</v>
      </c>
    </row>
    <row r="138" spans="1:14" s="149" customFormat="1" ht="14.25">
      <c r="A138" s="257"/>
      <c r="B138" s="260"/>
      <c r="C138" s="259"/>
      <c r="D138" s="151" t="s">
        <v>7</v>
      </c>
      <c r="E138" s="152" t="s">
        <v>8</v>
      </c>
      <c r="F138" s="152" t="s">
        <v>9</v>
      </c>
      <c r="G138" s="152" t="s">
        <v>10</v>
      </c>
      <c r="H138" s="152" t="s">
        <v>11</v>
      </c>
      <c r="I138" s="191" t="s">
        <v>12</v>
      </c>
      <c r="J138" s="151" t="s">
        <v>13</v>
      </c>
      <c r="K138" s="152" t="s">
        <v>14</v>
      </c>
      <c r="L138" s="152" t="s">
        <v>15</v>
      </c>
      <c r="M138" s="192" t="s">
        <v>16</v>
      </c>
      <c r="N138" s="262"/>
    </row>
    <row r="139" spans="1:14" s="149" customFormat="1" ht="14.25">
      <c r="A139" s="153"/>
      <c r="B139" s="164"/>
      <c r="C139" s="165" t="s">
        <v>24</v>
      </c>
      <c r="D139" s="186"/>
      <c r="E139" s="157"/>
      <c r="F139" s="157"/>
      <c r="G139" s="157"/>
      <c r="H139" s="157"/>
      <c r="I139" s="193"/>
      <c r="J139" s="156"/>
      <c r="K139" s="157"/>
      <c r="L139" s="157"/>
      <c r="M139" s="193"/>
      <c r="N139" s="194">
        <f>N133</f>
        <v>65400.8600000001</v>
      </c>
    </row>
    <row r="140" spans="1:14" s="149" customFormat="1" ht="14.25">
      <c r="A140" s="177">
        <v>1</v>
      </c>
      <c r="B140" s="215" t="s">
        <v>187</v>
      </c>
      <c r="C140" s="208" t="s">
        <v>134</v>
      </c>
      <c r="D140" s="189"/>
      <c r="E140" s="181"/>
      <c r="F140" s="181"/>
      <c r="G140" s="181"/>
      <c r="H140" s="181"/>
      <c r="I140" s="204"/>
      <c r="J140" s="180"/>
      <c r="K140" s="181"/>
      <c r="L140" s="181"/>
      <c r="M140" s="204"/>
      <c r="N140" s="195">
        <f>N139+SUM(D140:I140)-SUM(J140:M140)</f>
        <v>65400.8600000001</v>
      </c>
    </row>
    <row r="141" spans="1:14" s="149" customFormat="1" ht="14.25">
      <c r="A141" s="163"/>
      <c r="B141" s="154"/>
      <c r="C141" s="165" t="s">
        <v>20</v>
      </c>
      <c r="D141" s="166">
        <f aca="true" t="shared" si="33" ref="D141:M141">SUM(D140:D140)</f>
        <v>0</v>
      </c>
      <c r="E141" s="167">
        <f t="shared" si="33"/>
        <v>0</v>
      </c>
      <c r="F141" s="167">
        <f t="shared" si="33"/>
        <v>0</v>
      </c>
      <c r="G141" s="167">
        <f t="shared" si="33"/>
        <v>0</v>
      </c>
      <c r="H141" s="167">
        <f t="shared" si="33"/>
        <v>0</v>
      </c>
      <c r="I141" s="197">
        <f t="shared" si="33"/>
        <v>0</v>
      </c>
      <c r="J141" s="166">
        <f t="shared" si="33"/>
        <v>0</v>
      </c>
      <c r="K141" s="167">
        <f t="shared" si="33"/>
        <v>0</v>
      </c>
      <c r="L141" s="167">
        <f t="shared" si="33"/>
        <v>0</v>
      </c>
      <c r="M141" s="197">
        <f t="shared" si="33"/>
        <v>0</v>
      </c>
      <c r="N141" s="198">
        <f>N139+SUM(D141:I141)-SUM(J141:M141)</f>
        <v>65400.8600000001</v>
      </c>
    </row>
    <row r="142" spans="1:14" s="149" customFormat="1" ht="14.25">
      <c r="A142" s="168"/>
      <c r="B142" s="168"/>
      <c r="C142" s="169" t="s">
        <v>109</v>
      </c>
      <c r="D142" s="170">
        <f aca="true" t="shared" si="34" ref="D142:N142">D141</f>
        <v>0</v>
      </c>
      <c r="E142" s="171">
        <f t="shared" si="34"/>
        <v>0</v>
      </c>
      <c r="F142" s="171">
        <f t="shared" si="34"/>
        <v>0</v>
      </c>
      <c r="G142" s="171">
        <f t="shared" si="34"/>
        <v>0</v>
      </c>
      <c r="H142" s="171">
        <f t="shared" si="34"/>
        <v>0</v>
      </c>
      <c r="I142" s="199">
        <f t="shared" si="34"/>
        <v>0</v>
      </c>
      <c r="J142" s="170">
        <f t="shared" si="34"/>
        <v>0</v>
      </c>
      <c r="K142" s="171">
        <f t="shared" si="34"/>
        <v>0</v>
      </c>
      <c r="L142" s="171">
        <f t="shared" si="34"/>
        <v>0</v>
      </c>
      <c r="M142" s="199">
        <f t="shared" si="34"/>
        <v>0</v>
      </c>
      <c r="N142" s="199">
        <f t="shared" si="34"/>
        <v>65400.8600000001</v>
      </c>
    </row>
    <row r="143" spans="1:14" s="149" customFormat="1" ht="14.25">
      <c r="A143" s="172"/>
      <c r="B143" s="172"/>
      <c r="C143" s="183" t="s">
        <v>110</v>
      </c>
      <c r="D143" s="174">
        <f aca="true" t="shared" si="35" ref="D143:M143">D142+D133</f>
        <v>477423</v>
      </c>
      <c r="E143" s="184">
        <f t="shared" si="35"/>
        <v>120854.57</v>
      </c>
      <c r="F143" s="184">
        <f t="shared" si="35"/>
        <v>6000</v>
      </c>
      <c r="G143" s="184">
        <f t="shared" si="35"/>
        <v>9749.5</v>
      </c>
      <c r="H143" s="184">
        <f t="shared" si="35"/>
        <v>966.99</v>
      </c>
      <c r="I143" s="206">
        <f t="shared" si="35"/>
        <v>710.8</v>
      </c>
      <c r="J143" s="174">
        <f t="shared" si="35"/>
        <v>469650</v>
      </c>
      <c r="K143" s="184">
        <f t="shared" si="35"/>
        <v>0</v>
      </c>
      <c r="L143" s="184">
        <f t="shared" si="35"/>
        <v>10432.5</v>
      </c>
      <c r="M143" s="205">
        <f t="shared" si="35"/>
        <v>70221.5</v>
      </c>
      <c r="N143" s="203">
        <f>SUM(D143:I143)-SUM(J143:M143)</f>
        <v>65400.8600000001</v>
      </c>
    </row>
    <row r="144" spans="1:14" s="149" customFormat="1" ht="14.25">
      <c r="A144" s="176"/>
      <c r="B144" s="146"/>
      <c r="C144" s="146"/>
      <c r="D144" s="176"/>
      <c r="E144" s="176"/>
      <c r="F144" s="176"/>
      <c r="G144" s="176"/>
      <c r="H144" s="176"/>
      <c r="I144" s="176"/>
      <c r="J144" s="176"/>
      <c r="K144" s="146"/>
      <c r="L144" s="146"/>
      <c r="M144" s="146"/>
      <c r="N144" s="146"/>
    </row>
    <row r="145" spans="1:14" s="149" customFormat="1" ht="18.75">
      <c r="A145" s="263" t="s">
        <v>188</v>
      </c>
      <c r="B145" s="263"/>
      <c r="C145" s="263"/>
      <c r="D145" s="263"/>
      <c r="E145" s="263"/>
      <c r="F145" s="263"/>
      <c r="G145" s="263"/>
      <c r="H145" s="263"/>
      <c r="I145" s="263"/>
      <c r="J145" s="263"/>
      <c r="K145" s="144"/>
      <c r="L145" s="144"/>
      <c r="M145" s="144"/>
      <c r="N145" s="144"/>
    </row>
    <row r="146" spans="1:14" s="149" customFormat="1" ht="18.75">
      <c r="A146" s="263" t="s">
        <v>118</v>
      </c>
      <c r="B146" s="263"/>
      <c r="C146" s="263"/>
      <c r="D146" s="263"/>
      <c r="E146" s="263"/>
      <c r="F146" s="263"/>
      <c r="G146" s="263"/>
      <c r="H146" s="263"/>
      <c r="I146" s="263"/>
      <c r="J146" s="263"/>
      <c r="K146" s="144"/>
      <c r="L146" s="144"/>
      <c r="M146" s="144"/>
      <c r="N146" s="144"/>
    </row>
    <row r="147" spans="1:14" s="149" customFormat="1" ht="14.25">
      <c r="A147" s="256"/>
      <c r="B147" s="258" t="s">
        <v>2</v>
      </c>
      <c r="C147" s="258" t="s">
        <v>3</v>
      </c>
      <c r="D147" s="252" t="s">
        <v>4</v>
      </c>
      <c r="E147" s="253"/>
      <c r="F147" s="253"/>
      <c r="G147" s="253"/>
      <c r="H147" s="253"/>
      <c r="I147" s="254"/>
      <c r="J147" s="252" t="s">
        <v>5</v>
      </c>
      <c r="K147" s="253"/>
      <c r="L147" s="253"/>
      <c r="M147" s="255"/>
      <c r="N147" s="261" t="s">
        <v>6</v>
      </c>
    </row>
    <row r="148" spans="1:14" s="149" customFormat="1" ht="14.25">
      <c r="A148" s="257"/>
      <c r="B148" s="259"/>
      <c r="C148" s="259"/>
      <c r="D148" s="151" t="s">
        <v>7</v>
      </c>
      <c r="E148" s="152" t="s">
        <v>8</v>
      </c>
      <c r="F148" s="152" t="s">
        <v>9</v>
      </c>
      <c r="G148" s="152" t="s">
        <v>10</v>
      </c>
      <c r="H148" s="152" t="s">
        <v>11</v>
      </c>
      <c r="I148" s="191" t="s">
        <v>12</v>
      </c>
      <c r="J148" s="151" t="s">
        <v>13</v>
      </c>
      <c r="K148" s="152" t="s">
        <v>14</v>
      </c>
      <c r="L148" s="152" t="s">
        <v>15</v>
      </c>
      <c r="M148" s="192" t="s">
        <v>16</v>
      </c>
      <c r="N148" s="262"/>
    </row>
    <row r="149" spans="1:14" s="149" customFormat="1" ht="14.25">
      <c r="A149" s="153"/>
      <c r="B149" s="164"/>
      <c r="C149" s="165" t="s">
        <v>24</v>
      </c>
      <c r="D149" s="186"/>
      <c r="E149" s="157"/>
      <c r="F149" s="157"/>
      <c r="G149" s="157"/>
      <c r="H149" s="157"/>
      <c r="I149" s="193"/>
      <c r="J149" s="156"/>
      <c r="K149" s="157"/>
      <c r="L149" s="157"/>
      <c r="M149" s="193"/>
      <c r="N149" s="194">
        <f>N143</f>
        <v>65400.8600000001</v>
      </c>
    </row>
    <row r="150" spans="1:14" s="149" customFormat="1" ht="14.25">
      <c r="A150" s="177">
        <v>1</v>
      </c>
      <c r="B150" s="178" t="s">
        <v>113</v>
      </c>
      <c r="C150" s="216" t="s">
        <v>11</v>
      </c>
      <c r="D150" s="189"/>
      <c r="E150" s="181"/>
      <c r="F150" s="181"/>
      <c r="G150" s="181"/>
      <c r="H150" s="181">
        <v>11.08</v>
      </c>
      <c r="I150" s="204"/>
      <c r="J150" s="180"/>
      <c r="K150" s="181"/>
      <c r="L150" s="181"/>
      <c r="M150" s="204"/>
      <c r="N150" s="195">
        <f>N149+SUM(D150:I150)-SUM(J150:M150)</f>
        <v>65411.9400000001</v>
      </c>
    </row>
    <row r="151" spans="1:14" s="149" customFormat="1" ht="14.25">
      <c r="A151" s="163"/>
      <c r="B151" s="164"/>
      <c r="C151" s="165" t="s">
        <v>20</v>
      </c>
      <c r="D151" s="166">
        <f aca="true" t="shared" si="36" ref="D151:M151">SUM(D150:D150)</f>
        <v>0</v>
      </c>
      <c r="E151" s="167">
        <f t="shared" si="36"/>
        <v>0</v>
      </c>
      <c r="F151" s="167">
        <f t="shared" si="36"/>
        <v>0</v>
      </c>
      <c r="G151" s="167">
        <f t="shared" si="36"/>
        <v>0</v>
      </c>
      <c r="H151" s="167">
        <f t="shared" si="36"/>
        <v>11.08</v>
      </c>
      <c r="I151" s="197">
        <f t="shared" si="36"/>
        <v>0</v>
      </c>
      <c r="J151" s="166">
        <f t="shared" si="36"/>
        <v>0</v>
      </c>
      <c r="K151" s="167">
        <f t="shared" si="36"/>
        <v>0</v>
      </c>
      <c r="L151" s="167">
        <f t="shared" si="36"/>
        <v>0</v>
      </c>
      <c r="M151" s="197">
        <f t="shared" si="36"/>
        <v>0</v>
      </c>
      <c r="N151" s="198">
        <f>N149+SUM(D151:I151)-SUM(J151:M151)</f>
        <v>65411.9400000001</v>
      </c>
    </row>
    <row r="152" spans="1:14" s="149" customFormat="1" ht="14.25">
      <c r="A152" s="168"/>
      <c r="B152" s="168"/>
      <c r="C152" s="169" t="s">
        <v>114</v>
      </c>
      <c r="D152" s="170">
        <f aca="true" t="shared" si="37" ref="D152:N152">D151</f>
        <v>0</v>
      </c>
      <c r="E152" s="171">
        <f t="shared" si="37"/>
        <v>0</v>
      </c>
      <c r="F152" s="171">
        <f t="shared" si="37"/>
        <v>0</v>
      </c>
      <c r="G152" s="171">
        <f t="shared" si="37"/>
        <v>0</v>
      </c>
      <c r="H152" s="171">
        <f t="shared" si="37"/>
        <v>11.08</v>
      </c>
      <c r="I152" s="199">
        <f t="shared" si="37"/>
        <v>0</v>
      </c>
      <c r="J152" s="170">
        <f t="shared" si="37"/>
        <v>0</v>
      </c>
      <c r="K152" s="171">
        <f t="shared" si="37"/>
        <v>0</v>
      </c>
      <c r="L152" s="171">
        <f t="shared" si="37"/>
        <v>0</v>
      </c>
      <c r="M152" s="199">
        <f t="shared" si="37"/>
        <v>0</v>
      </c>
      <c r="N152" s="199">
        <f t="shared" si="37"/>
        <v>65411.9400000001</v>
      </c>
    </row>
    <row r="153" spans="1:14" s="149" customFormat="1" ht="14.25">
      <c r="A153" s="172"/>
      <c r="B153" s="172"/>
      <c r="C153" s="183" t="s">
        <v>115</v>
      </c>
      <c r="D153" s="174">
        <f aca="true" t="shared" si="38" ref="D153:M153">D152+D143</f>
        <v>477423</v>
      </c>
      <c r="E153" s="184">
        <f t="shared" si="38"/>
        <v>120854.57</v>
      </c>
      <c r="F153" s="184">
        <f t="shared" si="38"/>
        <v>6000</v>
      </c>
      <c r="G153" s="184">
        <f t="shared" si="38"/>
        <v>9749.5</v>
      </c>
      <c r="H153" s="184">
        <f t="shared" si="38"/>
        <v>978.07</v>
      </c>
      <c r="I153" s="206">
        <f t="shared" si="38"/>
        <v>710.8</v>
      </c>
      <c r="J153" s="174">
        <f t="shared" si="38"/>
        <v>469650</v>
      </c>
      <c r="K153" s="184">
        <f t="shared" si="38"/>
        <v>0</v>
      </c>
      <c r="L153" s="184">
        <f t="shared" si="38"/>
        <v>10432.5</v>
      </c>
      <c r="M153" s="205">
        <f t="shared" si="38"/>
        <v>70221.5</v>
      </c>
      <c r="N153" s="203">
        <f>SUM(D153:I153)-SUM(J153:M153)</f>
        <v>65411.9400000001</v>
      </c>
    </row>
    <row r="154" spans="1:14" s="149" customFormat="1" ht="14.25">
      <c r="A154" s="176"/>
      <c r="B154" s="146"/>
      <c r="C154" s="146"/>
      <c r="D154" s="176"/>
      <c r="E154" s="176"/>
      <c r="F154" s="176"/>
      <c r="G154" s="176"/>
      <c r="H154" s="176"/>
      <c r="I154" s="176"/>
      <c r="J154" s="176"/>
      <c r="K154" s="146"/>
      <c r="L154" s="146"/>
      <c r="M154" s="146"/>
      <c r="N154" s="146"/>
    </row>
    <row r="155" spans="1:14" s="149" customFormat="1" ht="14.25">
      <c r="A155" s="176"/>
      <c r="B155" s="146"/>
      <c r="C155" s="146"/>
      <c r="D155" s="176"/>
      <c r="E155" s="176"/>
      <c r="F155" s="176"/>
      <c r="G155" s="176"/>
      <c r="H155" s="176"/>
      <c r="I155" s="176"/>
      <c r="J155" s="176"/>
      <c r="K155" s="146"/>
      <c r="L155" s="146"/>
      <c r="M155" s="146"/>
      <c r="N155" s="146"/>
    </row>
    <row r="156" spans="1:14" s="149" customFormat="1" ht="14.25">
      <c r="A156" s="176"/>
      <c r="B156" s="146"/>
      <c r="C156" s="146" t="s">
        <v>189</v>
      </c>
      <c r="D156" s="217">
        <f>D10+D21+D31+D41+D51+D61+D71+D101+D122+D132+D142+D152</f>
        <v>67500</v>
      </c>
      <c r="E156" s="217">
        <f aca="true" t="shared" si="39" ref="E156:M156">E10+E21+E31+E41+E51+E61+E71+E101+E122+E132+E142+E152</f>
        <v>0</v>
      </c>
      <c r="F156" s="217">
        <f t="shared" si="39"/>
        <v>0</v>
      </c>
      <c r="G156" s="217">
        <f t="shared" si="39"/>
        <v>0</v>
      </c>
      <c r="H156" s="217">
        <f t="shared" si="39"/>
        <v>32.72</v>
      </c>
      <c r="I156" s="217">
        <f t="shared" si="39"/>
        <v>35.52</v>
      </c>
      <c r="J156" s="217">
        <f t="shared" si="39"/>
        <v>35400</v>
      </c>
      <c r="K156" s="217">
        <f t="shared" si="39"/>
        <v>0</v>
      </c>
      <c r="L156" s="217">
        <f t="shared" si="39"/>
        <v>0</v>
      </c>
      <c r="M156" s="217">
        <f t="shared" si="39"/>
        <v>10017.5</v>
      </c>
      <c r="N156" s="218">
        <f>N5+SUM(D156:I156)-SUM(J156:M156)</f>
        <v>65411.94</v>
      </c>
    </row>
    <row r="157" spans="1:14" s="149" customFormat="1" ht="14.25">
      <c r="A157" s="176"/>
      <c r="B157" s="146"/>
      <c r="C157" s="146"/>
      <c r="D157" s="176"/>
      <c r="E157" s="176"/>
      <c r="F157" s="176"/>
      <c r="G157" s="176"/>
      <c r="H157" s="176"/>
      <c r="I157" s="176"/>
      <c r="J157" s="176"/>
      <c r="K157" s="146"/>
      <c r="L157" s="146"/>
      <c r="M157" s="146"/>
      <c r="N157" s="146"/>
    </row>
    <row r="158" spans="1:14" s="149" customFormat="1" ht="14.25">
      <c r="A158" s="176"/>
      <c r="B158" s="146"/>
      <c r="C158" s="146"/>
      <c r="D158" s="176"/>
      <c r="E158" s="176"/>
      <c r="F158" s="176"/>
      <c r="G158" s="176"/>
      <c r="H158" s="176"/>
      <c r="I158" s="176"/>
      <c r="J158" s="176"/>
      <c r="K158" s="146"/>
      <c r="L158" s="146"/>
      <c r="M158" s="146"/>
      <c r="N158" s="146"/>
    </row>
    <row r="159" spans="1:14" s="149" customFormat="1" ht="14.25">
      <c r="A159" s="176"/>
      <c r="B159" s="146"/>
      <c r="C159" s="146"/>
      <c r="D159" s="176"/>
      <c r="E159" s="176"/>
      <c r="F159" s="176"/>
      <c r="G159" s="176"/>
      <c r="H159" s="176"/>
      <c r="I159" s="176"/>
      <c r="J159" s="176"/>
      <c r="K159" s="146"/>
      <c r="L159" s="146"/>
      <c r="M159" s="146"/>
      <c r="N159" s="146"/>
    </row>
    <row r="160" spans="1:14" s="149" customFormat="1" ht="14.25">
      <c r="A160" s="176"/>
      <c r="B160" s="146"/>
      <c r="C160" s="146"/>
      <c r="D160" s="176"/>
      <c r="E160" s="176"/>
      <c r="F160" s="176"/>
      <c r="G160" s="176"/>
      <c r="H160" s="176"/>
      <c r="I160" s="176"/>
      <c r="J160" s="176"/>
      <c r="K160" s="146"/>
      <c r="L160" s="146"/>
      <c r="M160" s="146"/>
      <c r="N160" s="146"/>
    </row>
    <row r="161" spans="1:14" s="149" customFormat="1" ht="14.25">
      <c r="A161" s="176"/>
      <c r="B161" s="146"/>
      <c r="C161" s="146"/>
      <c r="D161" s="176"/>
      <c r="E161" s="176"/>
      <c r="F161" s="176"/>
      <c r="G161" s="176"/>
      <c r="H161" s="176"/>
      <c r="I161" s="176"/>
      <c r="J161" s="176"/>
      <c r="K161" s="146"/>
      <c r="L161" s="146"/>
      <c r="M161" s="146"/>
      <c r="N161" s="146"/>
    </row>
    <row r="162" spans="1:14" s="149" customFormat="1" ht="14.25">
      <c r="A162" s="176"/>
      <c r="B162" s="146"/>
      <c r="C162" s="146"/>
      <c r="D162" s="176"/>
      <c r="E162" s="176"/>
      <c r="F162" s="176"/>
      <c r="G162" s="176"/>
      <c r="H162" s="176"/>
      <c r="I162" s="176"/>
      <c r="J162" s="176"/>
      <c r="K162" s="146"/>
      <c r="L162" s="146"/>
      <c r="M162" s="146"/>
      <c r="N162" s="146"/>
    </row>
    <row r="163" spans="1:14" s="149" customFormat="1" ht="14.25">
      <c r="A163" s="176"/>
      <c r="B163" s="146"/>
      <c r="C163" s="146"/>
      <c r="D163" s="176"/>
      <c r="E163" s="176"/>
      <c r="F163" s="176"/>
      <c r="G163" s="176"/>
      <c r="H163" s="176"/>
      <c r="I163" s="176"/>
      <c r="J163" s="176"/>
      <c r="K163" s="146"/>
      <c r="L163" s="146"/>
      <c r="M163" s="146"/>
      <c r="N163" s="146"/>
    </row>
    <row r="164" spans="1:14" s="149" customFormat="1" ht="14.25">
      <c r="A164" s="176"/>
      <c r="B164" s="146"/>
      <c r="C164" s="146"/>
      <c r="D164" s="176"/>
      <c r="E164" s="176"/>
      <c r="F164" s="176"/>
      <c r="G164" s="176"/>
      <c r="H164" s="176"/>
      <c r="I164" s="176"/>
      <c r="J164" s="176"/>
      <c r="K164" s="146"/>
      <c r="L164" s="146"/>
      <c r="M164" s="146"/>
      <c r="N164" s="146"/>
    </row>
    <row r="165" spans="1:14" s="149" customFormat="1" ht="14.25">
      <c r="A165" s="176"/>
      <c r="B165" s="146"/>
      <c r="C165" s="146"/>
      <c r="D165" s="176"/>
      <c r="E165" s="176"/>
      <c r="F165" s="176"/>
      <c r="G165" s="176"/>
      <c r="H165" s="176"/>
      <c r="I165" s="176"/>
      <c r="J165" s="176"/>
      <c r="K165" s="146"/>
      <c r="L165" s="146"/>
      <c r="M165" s="146"/>
      <c r="N165" s="146"/>
    </row>
    <row r="166" spans="1:14" s="149" customFormat="1" ht="14.25">
      <c r="A166" s="176"/>
      <c r="B166" s="146"/>
      <c r="C166" s="146"/>
      <c r="D166" s="176"/>
      <c r="E166" s="176"/>
      <c r="F166" s="176"/>
      <c r="G166" s="176"/>
      <c r="H166" s="176"/>
      <c r="I166" s="176"/>
      <c r="J166" s="176"/>
      <c r="K166" s="146"/>
      <c r="L166" s="146"/>
      <c r="M166" s="146"/>
      <c r="N166" s="146"/>
    </row>
    <row r="167" spans="1:14" s="149" customFormat="1" ht="14.25">
      <c r="A167" s="176"/>
      <c r="B167" s="146"/>
      <c r="C167" s="146"/>
      <c r="D167" s="176"/>
      <c r="E167" s="176"/>
      <c r="F167" s="176"/>
      <c r="G167" s="176"/>
      <c r="H167" s="176"/>
      <c r="I167" s="176"/>
      <c r="J167" s="176"/>
      <c r="K167" s="146"/>
      <c r="L167" s="146"/>
      <c r="M167" s="146"/>
      <c r="N167" s="146"/>
    </row>
    <row r="168" spans="1:14" s="149" customFormat="1" ht="14.25">
      <c r="A168" s="176"/>
      <c r="B168" s="146"/>
      <c r="C168" s="146"/>
      <c r="D168" s="176"/>
      <c r="E168" s="176"/>
      <c r="F168" s="176"/>
      <c r="G168" s="176"/>
      <c r="H168" s="176"/>
      <c r="I168" s="176"/>
      <c r="J168" s="176"/>
      <c r="K168" s="146"/>
      <c r="L168" s="146"/>
      <c r="M168" s="146"/>
      <c r="N168" s="146"/>
    </row>
    <row r="169" spans="1:14" s="149" customFormat="1" ht="14.25">
      <c r="A169" s="176"/>
      <c r="B169" s="146"/>
      <c r="C169" s="146"/>
      <c r="D169" s="176"/>
      <c r="E169" s="176"/>
      <c r="F169" s="176"/>
      <c r="G169" s="176"/>
      <c r="H169" s="176"/>
      <c r="I169" s="176"/>
      <c r="J169" s="176"/>
      <c r="K169" s="146"/>
      <c r="L169" s="146"/>
      <c r="M169" s="146"/>
      <c r="N169" s="146"/>
    </row>
    <row r="170" spans="1:14" s="149" customFormat="1" ht="14.25">
      <c r="A170" s="176"/>
      <c r="B170" s="146"/>
      <c r="C170" s="146"/>
      <c r="D170" s="176"/>
      <c r="E170" s="176"/>
      <c r="F170" s="176"/>
      <c r="G170" s="176"/>
      <c r="H170" s="176"/>
      <c r="I170" s="176"/>
      <c r="J170" s="176"/>
      <c r="K170" s="146"/>
      <c r="L170" s="146"/>
      <c r="M170" s="146"/>
      <c r="N170" s="146"/>
    </row>
    <row r="171" spans="1:14" s="149" customFormat="1" ht="14.25">
      <c r="A171" s="176"/>
      <c r="B171" s="146"/>
      <c r="C171" s="146"/>
      <c r="D171" s="176"/>
      <c r="E171" s="176"/>
      <c r="F171" s="176"/>
      <c r="G171" s="176"/>
      <c r="H171" s="176"/>
      <c r="I171" s="176"/>
      <c r="J171" s="176"/>
      <c r="K171" s="146"/>
      <c r="L171" s="146"/>
      <c r="M171" s="146"/>
      <c r="N171" s="146"/>
    </row>
    <row r="172" spans="1:14" s="149" customFormat="1" ht="14.25">
      <c r="A172" s="176"/>
      <c r="B172" s="146"/>
      <c r="C172" s="146"/>
      <c r="D172" s="176"/>
      <c r="E172" s="176"/>
      <c r="F172" s="176"/>
      <c r="G172" s="176"/>
      <c r="H172" s="176"/>
      <c r="I172" s="176"/>
      <c r="J172" s="176"/>
      <c r="K172" s="146"/>
      <c r="L172" s="146"/>
      <c r="M172" s="146"/>
      <c r="N172" s="146"/>
    </row>
    <row r="173" spans="1:14" s="149" customFormat="1" ht="14.25">
      <c r="A173" s="176"/>
      <c r="B173" s="146"/>
      <c r="C173" s="146"/>
      <c r="D173" s="176"/>
      <c r="E173" s="176"/>
      <c r="F173" s="176"/>
      <c r="G173" s="176"/>
      <c r="H173" s="176"/>
      <c r="I173" s="176"/>
      <c r="J173" s="176"/>
      <c r="K173" s="146"/>
      <c r="L173" s="146"/>
      <c r="M173" s="146"/>
      <c r="N173" s="146"/>
    </row>
    <row r="174" spans="1:14" s="149" customFormat="1" ht="14.25">
      <c r="A174" s="176"/>
      <c r="B174" s="146"/>
      <c r="C174" s="146"/>
      <c r="D174" s="176"/>
      <c r="E174" s="176"/>
      <c r="F174" s="176"/>
      <c r="G174" s="176"/>
      <c r="H174" s="176"/>
      <c r="I174" s="176"/>
      <c r="J174" s="176"/>
      <c r="K174" s="146"/>
      <c r="L174" s="146"/>
      <c r="M174" s="146"/>
      <c r="N174" s="146"/>
    </row>
    <row r="175" spans="1:14" s="149" customFormat="1" ht="14.25">
      <c r="A175" s="176"/>
      <c r="B175" s="146"/>
      <c r="C175" s="146"/>
      <c r="D175" s="176"/>
      <c r="E175" s="176"/>
      <c r="F175" s="176"/>
      <c r="G175" s="176"/>
      <c r="H175" s="176"/>
      <c r="I175" s="176"/>
      <c r="J175" s="176"/>
      <c r="K175" s="146"/>
      <c r="L175" s="146"/>
      <c r="M175" s="146"/>
      <c r="N175" s="146"/>
    </row>
    <row r="176" spans="1:14" s="149" customFormat="1" ht="14.25">
      <c r="A176" s="176"/>
      <c r="B176" s="146"/>
      <c r="C176" s="146"/>
      <c r="D176" s="176"/>
      <c r="E176" s="176"/>
      <c r="F176" s="176"/>
      <c r="G176" s="176"/>
      <c r="H176" s="176"/>
      <c r="I176" s="176"/>
      <c r="J176" s="176"/>
      <c r="K176" s="146"/>
      <c r="L176" s="146"/>
      <c r="M176" s="146"/>
      <c r="N176" s="146"/>
    </row>
    <row r="177" spans="1:14" s="149" customFormat="1" ht="14.25">
      <c r="A177" s="176"/>
      <c r="B177" s="146"/>
      <c r="C177" s="146"/>
      <c r="D177" s="176"/>
      <c r="E177" s="176"/>
      <c r="F177" s="176"/>
      <c r="G177" s="176"/>
      <c r="H177" s="176"/>
      <c r="I177" s="176"/>
      <c r="J177" s="176"/>
      <c r="K177" s="146"/>
      <c r="L177" s="146"/>
      <c r="M177" s="146"/>
      <c r="N177" s="146"/>
    </row>
    <row r="178" spans="1:14" s="149" customFormat="1" ht="14.25">
      <c r="A178" s="176"/>
      <c r="B178" s="146"/>
      <c r="C178" s="146"/>
      <c r="D178" s="176"/>
      <c r="E178" s="176"/>
      <c r="F178" s="176"/>
      <c r="G178" s="176"/>
      <c r="H178" s="176"/>
      <c r="I178" s="176"/>
      <c r="J178" s="176"/>
      <c r="K178" s="146"/>
      <c r="L178" s="146"/>
      <c r="M178" s="146"/>
      <c r="N178" s="146"/>
    </row>
    <row r="179" spans="1:14" s="149" customFormat="1" ht="14.25">
      <c r="A179" s="176"/>
      <c r="B179" s="146"/>
      <c r="C179" s="146"/>
      <c r="D179" s="176"/>
      <c r="E179" s="176"/>
      <c r="F179" s="176"/>
      <c r="G179" s="176"/>
      <c r="H179" s="176"/>
      <c r="I179" s="176"/>
      <c r="J179" s="176"/>
      <c r="K179" s="146"/>
      <c r="L179" s="146"/>
      <c r="M179" s="146"/>
      <c r="N179" s="146"/>
    </row>
    <row r="180" spans="1:14" s="149" customFormat="1" ht="14.25">
      <c r="A180" s="176"/>
      <c r="B180" s="146"/>
      <c r="C180" s="146"/>
      <c r="D180" s="176"/>
      <c r="E180" s="176"/>
      <c r="F180" s="176"/>
      <c r="G180" s="176"/>
      <c r="H180" s="176"/>
      <c r="I180" s="176"/>
      <c r="J180" s="176"/>
      <c r="K180" s="146"/>
      <c r="L180" s="146"/>
      <c r="M180" s="146"/>
      <c r="N180" s="146"/>
    </row>
    <row r="181" spans="1:14" s="149" customFormat="1" ht="14.25">
      <c r="A181" s="176"/>
      <c r="B181" s="146"/>
      <c r="C181" s="146"/>
      <c r="D181" s="176"/>
      <c r="E181" s="176"/>
      <c r="F181" s="176"/>
      <c r="G181" s="176"/>
      <c r="H181" s="176"/>
      <c r="I181" s="176"/>
      <c r="J181" s="176"/>
      <c r="K181" s="146"/>
      <c r="L181" s="146"/>
      <c r="M181" s="146"/>
      <c r="N181" s="146"/>
    </row>
    <row r="182" spans="1:14" s="149" customFormat="1" ht="14.25">
      <c r="A182" s="176"/>
      <c r="B182" s="146"/>
      <c r="C182" s="146"/>
      <c r="D182" s="176"/>
      <c r="E182" s="176"/>
      <c r="F182" s="176"/>
      <c r="G182" s="176"/>
      <c r="H182" s="176"/>
      <c r="I182" s="176"/>
      <c r="J182" s="176"/>
      <c r="K182" s="146"/>
      <c r="L182" s="146"/>
      <c r="M182" s="146"/>
      <c r="N182" s="146"/>
    </row>
    <row r="183" spans="1:14" s="149" customFormat="1" ht="14.25">
      <c r="A183" s="176"/>
      <c r="B183" s="146"/>
      <c r="C183" s="146"/>
      <c r="D183" s="176"/>
      <c r="E183" s="176"/>
      <c r="F183" s="176"/>
      <c r="G183" s="176"/>
      <c r="H183" s="176"/>
      <c r="I183" s="176"/>
      <c r="J183" s="176"/>
      <c r="K183" s="146"/>
      <c r="L183" s="146"/>
      <c r="M183" s="146"/>
      <c r="N183" s="146"/>
    </row>
    <row r="184" spans="1:14" s="149" customFormat="1" ht="14.25">
      <c r="A184" s="176"/>
      <c r="B184" s="146"/>
      <c r="C184" s="146"/>
      <c r="D184" s="176"/>
      <c r="E184" s="176"/>
      <c r="F184" s="176"/>
      <c r="G184" s="176"/>
      <c r="H184" s="176"/>
      <c r="I184" s="176"/>
      <c r="J184" s="176"/>
      <c r="K184" s="146"/>
      <c r="L184" s="146"/>
      <c r="M184" s="146"/>
      <c r="N184" s="146"/>
    </row>
    <row r="185" spans="1:14" s="149" customFormat="1" ht="14.25">
      <c r="A185" s="176"/>
      <c r="B185" s="146"/>
      <c r="C185" s="146"/>
      <c r="D185" s="176"/>
      <c r="E185" s="176"/>
      <c r="F185" s="176"/>
      <c r="G185" s="176"/>
      <c r="H185" s="176"/>
      <c r="I185" s="176"/>
      <c r="J185" s="176"/>
      <c r="K185" s="146"/>
      <c r="L185" s="146"/>
      <c r="M185" s="146"/>
      <c r="N185" s="146"/>
    </row>
    <row r="186" spans="1:14" s="149" customFormat="1" ht="14.25">
      <c r="A186" s="176"/>
      <c r="B186" s="146"/>
      <c r="C186" s="146"/>
      <c r="D186" s="176"/>
      <c r="E186" s="176"/>
      <c r="F186" s="176"/>
      <c r="G186" s="176"/>
      <c r="H186" s="176"/>
      <c r="I186" s="176"/>
      <c r="J186" s="176"/>
      <c r="K186" s="146"/>
      <c r="L186" s="146"/>
      <c r="M186" s="146"/>
      <c r="N186" s="146"/>
    </row>
    <row r="187" spans="1:14" s="149" customFormat="1" ht="14.25">
      <c r="A187" s="176"/>
      <c r="B187" s="146"/>
      <c r="C187" s="146"/>
      <c r="D187" s="176"/>
      <c r="E187" s="176"/>
      <c r="F187" s="176"/>
      <c r="G187" s="176"/>
      <c r="H187" s="176"/>
      <c r="I187" s="176"/>
      <c r="J187" s="176"/>
      <c r="K187" s="146"/>
      <c r="L187" s="146"/>
      <c r="M187" s="146"/>
      <c r="N187" s="146"/>
    </row>
    <row r="188" spans="1:14" s="149" customFormat="1" ht="14.25">
      <c r="A188" s="176"/>
      <c r="B188" s="146"/>
      <c r="C188" s="146"/>
      <c r="D188" s="176"/>
      <c r="E188" s="176"/>
      <c r="F188" s="176"/>
      <c r="G188" s="176"/>
      <c r="H188" s="176"/>
      <c r="I188" s="176"/>
      <c r="J188" s="176"/>
      <c r="K188" s="146"/>
      <c r="L188" s="146"/>
      <c r="M188" s="146"/>
      <c r="N188" s="146"/>
    </row>
    <row r="189" spans="1:14" s="149" customFormat="1" ht="14.25">
      <c r="A189" s="176"/>
      <c r="B189" s="146"/>
      <c r="C189" s="146"/>
      <c r="D189" s="176"/>
      <c r="E189" s="176"/>
      <c r="F189" s="176"/>
      <c r="G189" s="176"/>
      <c r="H189" s="176"/>
      <c r="I189" s="176"/>
      <c r="J189" s="176"/>
      <c r="K189" s="146"/>
      <c r="L189" s="146"/>
      <c r="M189" s="146"/>
      <c r="N189" s="146"/>
    </row>
    <row r="190" spans="1:14" s="149" customFormat="1" ht="14.25">
      <c r="A190" s="176"/>
      <c r="B190" s="146"/>
      <c r="C190" s="146"/>
      <c r="D190" s="176"/>
      <c r="E190" s="176"/>
      <c r="F190" s="176"/>
      <c r="G190" s="176"/>
      <c r="H190" s="176"/>
      <c r="I190" s="176"/>
      <c r="J190" s="176"/>
      <c r="K190" s="146"/>
      <c r="L190" s="146"/>
      <c r="M190" s="146"/>
      <c r="N190" s="146"/>
    </row>
    <row r="191" spans="1:14" s="149" customFormat="1" ht="14.25">
      <c r="A191" s="176"/>
      <c r="B191" s="146"/>
      <c r="C191" s="146"/>
      <c r="D191" s="176"/>
      <c r="E191" s="176"/>
      <c r="F191" s="176"/>
      <c r="G191" s="176"/>
      <c r="H191" s="176"/>
      <c r="I191" s="176"/>
      <c r="J191" s="176"/>
      <c r="K191" s="146"/>
      <c r="L191" s="146"/>
      <c r="M191" s="146"/>
      <c r="N191" s="146"/>
    </row>
    <row r="192" spans="1:14" s="149" customFormat="1" ht="14.25">
      <c r="A192" s="176"/>
      <c r="B192" s="146"/>
      <c r="C192" s="146"/>
      <c r="D192" s="176"/>
      <c r="E192" s="176"/>
      <c r="F192" s="176"/>
      <c r="G192" s="176"/>
      <c r="H192" s="176"/>
      <c r="I192" s="176"/>
      <c r="J192" s="176"/>
      <c r="K192" s="146"/>
      <c r="L192" s="146"/>
      <c r="M192" s="146"/>
      <c r="N192" s="146"/>
    </row>
    <row r="193" spans="1:14" s="149" customFormat="1" ht="14.25">
      <c r="A193" s="176"/>
      <c r="B193" s="146"/>
      <c r="C193" s="146"/>
      <c r="D193" s="176"/>
      <c r="E193" s="176"/>
      <c r="F193" s="176"/>
      <c r="G193" s="176"/>
      <c r="H193" s="176"/>
      <c r="I193" s="176"/>
      <c r="J193" s="176"/>
      <c r="K193" s="146"/>
      <c r="L193" s="146"/>
      <c r="M193" s="146"/>
      <c r="N193" s="146"/>
    </row>
    <row r="194" spans="1:14" s="149" customFormat="1" ht="14.25">
      <c r="A194" s="176"/>
      <c r="B194" s="146"/>
      <c r="C194" s="146"/>
      <c r="D194" s="176"/>
      <c r="E194" s="176"/>
      <c r="F194" s="176"/>
      <c r="G194" s="176"/>
      <c r="H194" s="176"/>
      <c r="I194" s="176"/>
      <c r="J194" s="176"/>
      <c r="K194" s="146"/>
      <c r="L194" s="146"/>
      <c r="M194" s="146"/>
      <c r="N194" s="146"/>
    </row>
    <row r="195" spans="1:14" s="149" customFormat="1" ht="14.25">
      <c r="A195" s="176"/>
      <c r="B195" s="146"/>
      <c r="C195" s="146"/>
      <c r="D195" s="176"/>
      <c r="E195" s="176"/>
      <c r="F195" s="176"/>
      <c r="G195" s="176"/>
      <c r="H195" s="176"/>
      <c r="I195" s="176"/>
      <c r="J195" s="176"/>
      <c r="K195" s="146"/>
      <c r="L195" s="146"/>
      <c r="M195" s="146"/>
      <c r="N195" s="146"/>
    </row>
    <row r="196" spans="1:14" s="149" customFormat="1" ht="14.25">
      <c r="A196" s="176"/>
      <c r="B196" s="146"/>
      <c r="C196" s="146"/>
      <c r="D196" s="176"/>
      <c r="E196" s="176"/>
      <c r="F196" s="176"/>
      <c r="G196" s="176"/>
      <c r="H196" s="176"/>
      <c r="I196" s="176"/>
      <c r="J196" s="176"/>
      <c r="K196" s="146"/>
      <c r="L196" s="146"/>
      <c r="M196" s="146"/>
      <c r="N196" s="146"/>
    </row>
    <row r="197" spans="1:14" s="149" customFormat="1" ht="14.25">
      <c r="A197" s="176"/>
      <c r="B197" s="146"/>
      <c r="C197" s="146"/>
      <c r="D197" s="176"/>
      <c r="E197" s="176"/>
      <c r="F197" s="176"/>
      <c r="G197" s="176"/>
      <c r="H197" s="176"/>
      <c r="I197" s="176"/>
      <c r="J197" s="176"/>
      <c r="K197" s="146"/>
      <c r="L197" s="146"/>
      <c r="M197" s="146"/>
      <c r="N197" s="146"/>
    </row>
    <row r="198" spans="1:14" s="149" customFormat="1" ht="14.25">
      <c r="A198" s="176"/>
      <c r="B198" s="146"/>
      <c r="C198" s="146"/>
      <c r="D198" s="176"/>
      <c r="E198" s="176"/>
      <c r="F198" s="176"/>
      <c r="G198" s="176"/>
      <c r="H198" s="176"/>
      <c r="I198" s="176"/>
      <c r="J198" s="176"/>
      <c r="K198" s="146"/>
      <c r="L198" s="146"/>
      <c r="M198" s="146"/>
      <c r="N198" s="146"/>
    </row>
    <row r="199" spans="1:14" s="149" customFormat="1" ht="14.25">
      <c r="A199" s="176"/>
      <c r="B199" s="146"/>
      <c r="C199" s="146"/>
      <c r="D199" s="176"/>
      <c r="E199" s="176"/>
      <c r="F199" s="176"/>
      <c r="G199" s="176"/>
      <c r="H199" s="176"/>
      <c r="I199" s="176"/>
      <c r="J199" s="176"/>
      <c r="K199" s="146"/>
      <c r="L199" s="146"/>
      <c r="M199" s="146"/>
      <c r="N199" s="146"/>
    </row>
    <row r="200" spans="1:14" s="149" customFormat="1" ht="14.25">
      <c r="A200" s="176"/>
      <c r="B200" s="146"/>
      <c r="C200" s="146"/>
      <c r="D200" s="176"/>
      <c r="E200" s="176"/>
      <c r="F200" s="176"/>
      <c r="G200" s="176"/>
      <c r="H200" s="176"/>
      <c r="I200" s="176"/>
      <c r="J200" s="176"/>
      <c r="K200" s="146"/>
      <c r="L200" s="146"/>
      <c r="M200" s="146"/>
      <c r="N200" s="146"/>
    </row>
    <row r="201" spans="1:14" s="149" customFormat="1" ht="14.25">
      <c r="A201" s="176"/>
      <c r="B201" s="146"/>
      <c r="C201" s="146"/>
      <c r="D201" s="176"/>
      <c r="E201" s="176"/>
      <c r="F201" s="176"/>
      <c r="G201" s="176"/>
      <c r="H201" s="176"/>
      <c r="I201" s="176"/>
      <c r="J201" s="176"/>
      <c r="K201" s="146"/>
      <c r="L201" s="146"/>
      <c r="M201" s="146"/>
      <c r="N201" s="146"/>
    </row>
    <row r="202" spans="1:14" s="149" customFormat="1" ht="14.25">
      <c r="A202" s="176"/>
      <c r="B202" s="146"/>
      <c r="C202" s="146"/>
      <c r="D202" s="176"/>
      <c r="E202" s="176"/>
      <c r="F202" s="176"/>
      <c r="G202" s="176"/>
      <c r="H202" s="176"/>
      <c r="I202" s="176"/>
      <c r="J202" s="176"/>
      <c r="K202" s="146"/>
      <c r="L202" s="146"/>
      <c r="M202" s="146"/>
      <c r="N202" s="146"/>
    </row>
    <row r="203" spans="1:14" s="149" customFormat="1" ht="14.25">
      <c r="A203" s="176"/>
      <c r="B203" s="146"/>
      <c r="C203" s="146"/>
      <c r="D203" s="176"/>
      <c r="E203" s="176"/>
      <c r="F203" s="176"/>
      <c r="G203" s="176"/>
      <c r="H203" s="176"/>
      <c r="I203" s="176"/>
      <c r="J203" s="176"/>
      <c r="K203" s="146"/>
      <c r="L203" s="146"/>
      <c r="M203" s="146"/>
      <c r="N203" s="146"/>
    </row>
    <row r="204" spans="1:14" s="149" customFormat="1" ht="14.25">
      <c r="A204" s="176"/>
      <c r="B204" s="146"/>
      <c r="C204" s="146"/>
      <c r="D204" s="176"/>
      <c r="E204" s="176"/>
      <c r="F204" s="176"/>
      <c r="G204" s="176"/>
      <c r="H204" s="176"/>
      <c r="I204" s="176"/>
      <c r="J204" s="176"/>
      <c r="K204" s="146"/>
      <c r="L204" s="146"/>
      <c r="M204" s="146"/>
      <c r="N204" s="146"/>
    </row>
    <row r="205" spans="1:14" s="149" customFormat="1" ht="14.25">
      <c r="A205" s="176"/>
      <c r="B205" s="146"/>
      <c r="C205" s="146"/>
      <c r="D205" s="176"/>
      <c r="E205" s="176"/>
      <c r="F205" s="176"/>
      <c r="G205" s="176"/>
      <c r="H205" s="176"/>
      <c r="I205" s="176"/>
      <c r="J205" s="176"/>
      <c r="K205" s="146"/>
      <c r="L205" s="146"/>
      <c r="M205" s="146"/>
      <c r="N205" s="146"/>
    </row>
    <row r="206" spans="1:14" s="149" customFormat="1" ht="14.25">
      <c r="A206" s="176"/>
      <c r="B206" s="146"/>
      <c r="C206" s="146"/>
      <c r="D206" s="176"/>
      <c r="E206" s="176"/>
      <c r="F206" s="176"/>
      <c r="G206" s="176"/>
      <c r="H206" s="176"/>
      <c r="I206" s="176"/>
      <c r="J206" s="176"/>
      <c r="K206" s="146"/>
      <c r="L206" s="146"/>
      <c r="M206" s="146"/>
      <c r="N206" s="146"/>
    </row>
    <row r="207" spans="1:14" s="149" customFormat="1" ht="14.25">
      <c r="A207" s="176"/>
      <c r="B207" s="146"/>
      <c r="C207" s="146"/>
      <c r="D207" s="176"/>
      <c r="E207" s="176"/>
      <c r="F207" s="176"/>
      <c r="G207" s="176"/>
      <c r="H207" s="176"/>
      <c r="I207" s="176"/>
      <c r="J207" s="176"/>
      <c r="K207" s="146"/>
      <c r="L207" s="146"/>
      <c r="M207" s="146"/>
      <c r="N207" s="146"/>
    </row>
    <row r="208" spans="1:14" s="149" customFormat="1" ht="14.25">
      <c r="A208" s="176"/>
      <c r="B208" s="146"/>
      <c r="C208" s="146"/>
      <c r="D208" s="176"/>
      <c r="E208" s="176"/>
      <c r="F208" s="176"/>
      <c r="G208" s="176"/>
      <c r="H208" s="176"/>
      <c r="I208" s="176"/>
      <c r="J208" s="176"/>
      <c r="K208" s="146"/>
      <c r="L208" s="146"/>
      <c r="M208" s="146"/>
      <c r="N208" s="146"/>
    </row>
    <row r="209" spans="1:14" s="149" customFormat="1" ht="14.25">
      <c r="A209" s="176"/>
      <c r="B209" s="146"/>
      <c r="C209" s="146"/>
      <c r="D209" s="176"/>
      <c r="E209" s="176"/>
      <c r="F209" s="176"/>
      <c r="G209" s="176"/>
      <c r="H209" s="176"/>
      <c r="I209" s="176"/>
      <c r="J209" s="176"/>
      <c r="K209" s="146"/>
      <c r="L209" s="146"/>
      <c r="M209" s="146"/>
      <c r="N209" s="146"/>
    </row>
    <row r="210" spans="1:14" s="149" customFormat="1" ht="14.25">
      <c r="A210" s="176"/>
      <c r="B210" s="146"/>
      <c r="C210" s="146"/>
      <c r="D210" s="176"/>
      <c r="E210" s="176"/>
      <c r="F210" s="176"/>
      <c r="G210" s="176"/>
      <c r="H210" s="176"/>
      <c r="I210" s="176"/>
      <c r="J210" s="176"/>
      <c r="K210" s="146"/>
      <c r="L210" s="146"/>
      <c r="M210" s="146"/>
      <c r="N210" s="146"/>
    </row>
    <row r="211" spans="1:14" s="149" customFormat="1" ht="14.25">
      <c r="A211" s="176"/>
      <c r="B211" s="146"/>
      <c r="C211" s="146"/>
      <c r="D211" s="176"/>
      <c r="E211" s="176"/>
      <c r="F211" s="176"/>
      <c r="G211" s="176"/>
      <c r="H211" s="176"/>
      <c r="I211" s="176"/>
      <c r="J211" s="176"/>
      <c r="K211" s="146"/>
      <c r="L211" s="146"/>
      <c r="M211" s="146"/>
      <c r="N211" s="146"/>
    </row>
    <row r="212" spans="1:14" s="149" customFormat="1" ht="14.25">
      <c r="A212" s="176"/>
      <c r="B212" s="146"/>
      <c r="C212" s="146"/>
      <c r="D212" s="176"/>
      <c r="E212" s="176"/>
      <c r="F212" s="176"/>
      <c r="G212" s="176"/>
      <c r="H212" s="176"/>
      <c r="I212" s="176"/>
      <c r="J212" s="176"/>
      <c r="K212" s="146"/>
      <c r="L212" s="146"/>
      <c r="M212" s="146"/>
      <c r="N212" s="146"/>
    </row>
    <row r="213" spans="1:14" s="149" customFormat="1" ht="14.25">
      <c r="A213" s="176"/>
      <c r="B213" s="146"/>
      <c r="C213" s="146"/>
      <c r="D213" s="176"/>
      <c r="E213" s="176"/>
      <c r="F213" s="176"/>
      <c r="G213" s="176"/>
      <c r="H213" s="176"/>
      <c r="I213" s="176"/>
      <c r="J213" s="176"/>
      <c r="K213" s="146"/>
      <c r="L213" s="146"/>
      <c r="M213" s="146"/>
      <c r="N213" s="146"/>
    </row>
    <row r="214" spans="1:14" s="149" customFormat="1" ht="14.25">
      <c r="A214" s="176"/>
      <c r="B214" s="146"/>
      <c r="C214" s="146"/>
      <c r="D214" s="176"/>
      <c r="E214" s="176"/>
      <c r="F214" s="176"/>
      <c r="G214" s="176"/>
      <c r="H214" s="176"/>
      <c r="I214" s="176"/>
      <c r="J214" s="176"/>
      <c r="K214" s="146"/>
      <c r="L214" s="146"/>
      <c r="M214" s="146"/>
      <c r="N214" s="146"/>
    </row>
    <row r="215" spans="1:14" s="149" customFormat="1" ht="14.25">
      <c r="A215" s="176"/>
      <c r="B215" s="146"/>
      <c r="C215" s="146"/>
      <c r="D215" s="176"/>
      <c r="E215" s="176"/>
      <c r="F215" s="176"/>
      <c r="G215" s="176"/>
      <c r="H215" s="176"/>
      <c r="I215" s="176"/>
      <c r="J215" s="176"/>
      <c r="K215" s="146"/>
      <c r="L215" s="146"/>
      <c r="M215" s="146"/>
      <c r="N215" s="146"/>
    </row>
    <row r="216" spans="1:14" s="149" customFormat="1" ht="14.25">
      <c r="A216" s="176"/>
      <c r="B216" s="146"/>
      <c r="C216" s="146"/>
      <c r="D216" s="176"/>
      <c r="E216" s="176"/>
      <c r="F216" s="176"/>
      <c r="G216" s="176"/>
      <c r="H216" s="176"/>
      <c r="I216" s="176"/>
      <c r="J216" s="176"/>
      <c r="K216" s="146"/>
      <c r="L216" s="146"/>
      <c r="M216" s="146"/>
      <c r="N216" s="146"/>
    </row>
    <row r="217" spans="1:14" s="149" customFormat="1" ht="14.25">
      <c r="A217" s="176"/>
      <c r="B217" s="146"/>
      <c r="C217" s="146"/>
      <c r="D217" s="176"/>
      <c r="E217" s="176"/>
      <c r="F217" s="176"/>
      <c r="G217" s="176"/>
      <c r="H217" s="176"/>
      <c r="I217" s="176"/>
      <c r="J217" s="176"/>
      <c r="K217" s="146"/>
      <c r="L217" s="146"/>
      <c r="M217" s="146"/>
      <c r="N217" s="146"/>
    </row>
    <row r="218" spans="1:14" s="149" customFormat="1" ht="14.25">
      <c r="A218" s="176"/>
      <c r="B218" s="146"/>
      <c r="C218" s="146"/>
      <c r="D218" s="176"/>
      <c r="E218" s="176"/>
      <c r="F218" s="176"/>
      <c r="G218" s="176"/>
      <c r="H218" s="176"/>
      <c r="I218" s="176"/>
      <c r="J218" s="176"/>
      <c r="K218" s="146"/>
      <c r="L218" s="146"/>
      <c r="M218" s="146"/>
      <c r="N218" s="146"/>
    </row>
    <row r="219" spans="1:14" s="149" customFormat="1" ht="14.25">
      <c r="A219" s="176"/>
      <c r="B219" s="146"/>
      <c r="C219" s="146"/>
      <c r="D219" s="176"/>
      <c r="E219" s="176"/>
      <c r="F219" s="176"/>
      <c r="G219" s="176"/>
      <c r="H219" s="176"/>
      <c r="I219" s="176"/>
      <c r="J219" s="176"/>
      <c r="K219" s="146"/>
      <c r="L219" s="146"/>
      <c r="M219" s="146"/>
      <c r="N219" s="146"/>
    </row>
    <row r="220" spans="1:14" s="149" customFormat="1" ht="14.25">
      <c r="A220" s="176"/>
      <c r="B220" s="146"/>
      <c r="C220" s="146"/>
      <c r="D220" s="176"/>
      <c r="E220" s="176"/>
      <c r="F220" s="176"/>
      <c r="G220" s="176"/>
      <c r="H220" s="176"/>
      <c r="I220" s="176"/>
      <c r="J220" s="176"/>
      <c r="K220" s="146"/>
      <c r="L220" s="146"/>
      <c r="M220" s="146"/>
      <c r="N220" s="146"/>
    </row>
    <row r="221" spans="1:14" s="149" customFormat="1" ht="14.25">
      <c r="A221" s="176"/>
      <c r="B221" s="146"/>
      <c r="C221" s="146"/>
      <c r="D221" s="176"/>
      <c r="E221" s="176"/>
      <c r="F221" s="176"/>
      <c r="G221" s="176"/>
      <c r="H221" s="176"/>
      <c r="I221" s="176"/>
      <c r="J221" s="176"/>
      <c r="K221" s="146"/>
      <c r="L221" s="146"/>
      <c r="M221" s="146"/>
      <c r="N221" s="146"/>
    </row>
    <row r="222" spans="1:14" s="149" customFormat="1" ht="14.25">
      <c r="A222" s="176"/>
      <c r="B222" s="146"/>
      <c r="C222" s="146"/>
      <c r="D222" s="176"/>
      <c r="E222" s="176"/>
      <c r="F222" s="176"/>
      <c r="G222" s="176"/>
      <c r="H222" s="176"/>
      <c r="I222" s="176"/>
      <c r="J222" s="176"/>
      <c r="K222" s="146"/>
      <c r="L222" s="146"/>
      <c r="M222" s="146"/>
      <c r="N222" s="146"/>
    </row>
    <row r="223" spans="1:14" s="149" customFormat="1" ht="14.25">
      <c r="A223" s="176"/>
      <c r="B223" s="146"/>
      <c r="C223" s="146"/>
      <c r="D223" s="176"/>
      <c r="E223" s="176"/>
      <c r="F223" s="176"/>
      <c r="G223" s="176"/>
      <c r="H223" s="176"/>
      <c r="I223" s="176"/>
      <c r="J223" s="176"/>
      <c r="K223" s="146"/>
      <c r="L223" s="146"/>
      <c r="M223" s="146"/>
      <c r="N223" s="146"/>
    </row>
    <row r="224" spans="1:14" s="149" customFormat="1" ht="14.25">
      <c r="A224" s="176"/>
      <c r="B224" s="146"/>
      <c r="C224" s="146"/>
      <c r="D224" s="176"/>
      <c r="E224" s="176"/>
      <c r="F224" s="176"/>
      <c r="G224" s="176"/>
      <c r="H224" s="176"/>
      <c r="I224" s="176"/>
      <c r="J224" s="176"/>
      <c r="K224" s="146"/>
      <c r="L224" s="146"/>
      <c r="M224" s="146"/>
      <c r="N224" s="146"/>
    </row>
    <row r="225" spans="1:14" s="149" customFormat="1" ht="14.25">
      <c r="A225" s="176"/>
      <c r="B225" s="146"/>
      <c r="C225" s="146"/>
      <c r="D225" s="176"/>
      <c r="E225" s="176"/>
      <c r="F225" s="176"/>
      <c r="G225" s="176"/>
      <c r="H225" s="176"/>
      <c r="I225" s="176"/>
      <c r="J225" s="176"/>
      <c r="K225" s="146"/>
      <c r="L225" s="146"/>
      <c r="M225" s="146"/>
      <c r="N225" s="146"/>
    </row>
    <row r="226" spans="1:14" s="149" customFormat="1" ht="14.25">
      <c r="A226" s="176"/>
      <c r="B226" s="146"/>
      <c r="C226" s="146"/>
      <c r="D226" s="176"/>
      <c r="E226" s="176"/>
      <c r="F226" s="176"/>
      <c r="G226" s="176"/>
      <c r="H226" s="176"/>
      <c r="I226" s="176"/>
      <c r="J226" s="176"/>
      <c r="K226" s="146"/>
      <c r="L226" s="146"/>
      <c r="M226" s="146"/>
      <c r="N226" s="146"/>
    </row>
    <row r="227" spans="1:14" s="149" customFormat="1" ht="14.25">
      <c r="A227" s="176"/>
      <c r="B227" s="146"/>
      <c r="C227" s="146"/>
      <c r="D227" s="176"/>
      <c r="E227" s="176"/>
      <c r="F227" s="176"/>
      <c r="G227" s="176"/>
      <c r="H227" s="176"/>
      <c r="I227" s="176"/>
      <c r="J227" s="176"/>
      <c r="K227" s="146"/>
      <c r="L227" s="146"/>
      <c r="M227" s="146"/>
      <c r="N227" s="146"/>
    </row>
    <row r="228" spans="1:14" s="149" customFormat="1" ht="14.25">
      <c r="A228" s="176"/>
      <c r="B228" s="146"/>
      <c r="C228" s="146"/>
      <c r="D228" s="176"/>
      <c r="E228" s="176"/>
      <c r="F228" s="176"/>
      <c r="G228" s="176"/>
      <c r="H228" s="176"/>
      <c r="I228" s="176"/>
      <c r="J228" s="176"/>
      <c r="K228" s="146"/>
      <c r="L228" s="146"/>
      <c r="M228" s="146"/>
      <c r="N228" s="146"/>
    </row>
    <row r="229" spans="1:14" s="149" customFormat="1" ht="14.25">
      <c r="A229" s="176"/>
      <c r="B229" s="146"/>
      <c r="C229" s="146"/>
      <c r="D229" s="176"/>
      <c r="E229" s="176"/>
      <c r="F229" s="176"/>
      <c r="G229" s="176"/>
      <c r="H229" s="176"/>
      <c r="I229" s="176"/>
      <c r="J229" s="176"/>
      <c r="K229" s="146"/>
      <c r="L229" s="146"/>
      <c r="M229" s="146"/>
      <c r="N229" s="146"/>
    </row>
    <row r="230" spans="1:14" s="149" customFormat="1" ht="14.25">
      <c r="A230" s="176"/>
      <c r="B230" s="146"/>
      <c r="C230" s="146"/>
      <c r="D230" s="176"/>
      <c r="E230" s="176"/>
      <c r="F230" s="176"/>
      <c r="G230" s="176"/>
      <c r="H230" s="176"/>
      <c r="I230" s="176"/>
      <c r="J230" s="176"/>
      <c r="K230" s="146"/>
      <c r="L230" s="146"/>
      <c r="M230" s="146"/>
      <c r="N230" s="146"/>
    </row>
    <row r="231" spans="1:14" s="149" customFormat="1" ht="14.25">
      <c r="A231" s="176"/>
      <c r="B231" s="146"/>
      <c r="C231" s="146"/>
      <c r="D231" s="176"/>
      <c r="E231" s="176"/>
      <c r="F231" s="176"/>
      <c r="G231" s="176"/>
      <c r="H231" s="176"/>
      <c r="I231" s="176"/>
      <c r="J231" s="176"/>
      <c r="K231" s="146"/>
      <c r="L231" s="146"/>
      <c r="M231" s="146"/>
      <c r="N231" s="146"/>
    </row>
    <row r="232" spans="1:14" s="149" customFormat="1" ht="14.25">
      <c r="A232" s="176"/>
      <c r="B232" s="146"/>
      <c r="C232" s="146"/>
      <c r="D232" s="176"/>
      <c r="E232" s="176"/>
      <c r="F232" s="176"/>
      <c r="G232" s="176"/>
      <c r="H232" s="176"/>
      <c r="I232" s="176"/>
      <c r="J232" s="176"/>
      <c r="K232" s="146"/>
      <c r="L232" s="146"/>
      <c r="M232" s="146"/>
      <c r="N232" s="146"/>
    </row>
    <row r="233" spans="1:14" s="149" customFormat="1" ht="14.25">
      <c r="A233" s="176"/>
      <c r="B233" s="146"/>
      <c r="C233" s="146"/>
      <c r="D233" s="176"/>
      <c r="E233" s="176"/>
      <c r="F233" s="176"/>
      <c r="G233" s="176"/>
      <c r="H233" s="176"/>
      <c r="I233" s="176"/>
      <c r="J233" s="176"/>
      <c r="K233" s="146"/>
      <c r="L233" s="146"/>
      <c r="M233" s="146"/>
      <c r="N233" s="146"/>
    </row>
    <row r="234" spans="1:14" s="149" customFormat="1" ht="14.25">
      <c r="A234" s="176"/>
      <c r="B234" s="146"/>
      <c r="C234" s="146"/>
      <c r="D234" s="176"/>
      <c r="E234" s="176"/>
      <c r="F234" s="176"/>
      <c r="G234" s="176"/>
      <c r="H234" s="176"/>
      <c r="I234" s="176"/>
      <c r="J234" s="176"/>
      <c r="K234" s="146"/>
      <c r="L234" s="146"/>
      <c r="M234" s="146"/>
      <c r="N234" s="146"/>
    </row>
    <row r="235" spans="1:14" s="149" customFormat="1" ht="14.25">
      <c r="A235" s="176"/>
      <c r="B235" s="146"/>
      <c r="C235" s="146"/>
      <c r="D235" s="176"/>
      <c r="E235" s="176"/>
      <c r="F235" s="176"/>
      <c r="G235" s="176"/>
      <c r="H235" s="176"/>
      <c r="I235" s="176"/>
      <c r="J235" s="176"/>
      <c r="K235" s="146"/>
      <c r="L235" s="146"/>
      <c r="M235" s="146"/>
      <c r="N235" s="146"/>
    </row>
    <row r="236" spans="1:14" s="149" customFormat="1" ht="14.25">
      <c r="A236" s="176"/>
      <c r="B236" s="146"/>
      <c r="C236" s="146"/>
      <c r="D236" s="176"/>
      <c r="E236" s="176"/>
      <c r="F236" s="176"/>
      <c r="G236" s="176"/>
      <c r="H236" s="176"/>
      <c r="I236" s="176"/>
      <c r="J236" s="176"/>
      <c r="K236" s="146"/>
      <c r="L236" s="146"/>
      <c r="M236" s="146"/>
      <c r="N236" s="146"/>
    </row>
    <row r="237" spans="1:14" s="149" customFormat="1" ht="14.25">
      <c r="A237" s="176"/>
      <c r="B237" s="146"/>
      <c r="C237" s="146"/>
      <c r="D237" s="176"/>
      <c r="E237" s="176"/>
      <c r="F237" s="176"/>
      <c r="G237" s="176"/>
      <c r="H237" s="176"/>
      <c r="I237" s="176"/>
      <c r="J237" s="176"/>
      <c r="K237" s="146"/>
      <c r="L237" s="146"/>
      <c r="M237" s="146"/>
      <c r="N237" s="146"/>
    </row>
    <row r="238" spans="1:14" s="149" customFormat="1" ht="14.25">
      <c r="A238" s="176"/>
      <c r="B238" s="146"/>
      <c r="C238" s="146"/>
      <c r="D238" s="176"/>
      <c r="E238" s="176"/>
      <c r="F238" s="176"/>
      <c r="G238" s="176"/>
      <c r="H238" s="176"/>
      <c r="I238" s="176"/>
      <c r="J238" s="176"/>
      <c r="K238" s="146"/>
      <c r="L238" s="146"/>
      <c r="M238" s="146"/>
      <c r="N238" s="146"/>
    </row>
    <row r="239" spans="1:14" s="149" customFormat="1" ht="14.25">
      <c r="A239" s="176"/>
      <c r="B239" s="146"/>
      <c r="C239" s="146"/>
      <c r="D239" s="176"/>
      <c r="E239" s="176"/>
      <c r="F239" s="176"/>
      <c r="G239" s="176"/>
      <c r="H239" s="176"/>
      <c r="I239" s="176"/>
      <c r="J239" s="176"/>
      <c r="K239" s="146"/>
      <c r="L239" s="146"/>
      <c r="M239" s="146"/>
      <c r="N239" s="146"/>
    </row>
    <row r="240" spans="1:14" s="149" customFormat="1" ht="14.25">
      <c r="A240" s="176"/>
      <c r="B240" s="146"/>
      <c r="C240" s="146"/>
      <c r="D240" s="176"/>
      <c r="E240" s="176"/>
      <c r="F240" s="176"/>
      <c r="G240" s="176"/>
      <c r="H240" s="176"/>
      <c r="I240" s="176"/>
      <c r="J240" s="176"/>
      <c r="K240" s="146"/>
      <c r="L240" s="146"/>
      <c r="M240" s="146"/>
      <c r="N240" s="146"/>
    </row>
    <row r="241" spans="1:14" s="149" customFormat="1" ht="14.25">
      <c r="A241" s="176"/>
      <c r="B241" s="146"/>
      <c r="C241" s="146"/>
      <c r="D241" s="176"/>
      <c r="E241" s="176"/>
      <c r="F241" s="176"/>
      <c r="G241" s="176"/>
      <c r="H241" s="176"/>
      <c r="I241" s="176"/>
      <c r="J241" s="176"/>
      <c r="K241" s="146"/>
      <c r="L241" s="146"/>
      <c r="M241" s="146"/>
      <c r="N241" s="146"/>
    </row>
    <row r="242" spans="1:14" s="149" customFormat="1" ht="14.25">
      <c r="A242" s="176"/>
      <c r="B242" s="146"/>
      <c r="C242" s="146"/>
      <c r="D242" s="176"/>
      <c r="E242" s="176"/>
      <c r="F242" s="176"/>
      <c r="G242" s="176"/>
      <c r="H242" s="176"/>
      <c r="I242" s="176"/>
      <c r="J242" s="176"/>
      <c r="K242" s="146"/>
      <c r="L242" s="146"/>
      <c r="M242" s="146"/>
      <c r="N242" s="146"/>
    </row>
    <row r="243" spans="1:14" s="149" customFormat="1" ht="14.25">
      <c r="A243" s="176"/>
      <c r="B243" s="146"/>
      <c r="C243" s="146"/>
      <c r="D243" s="176"/>
      <c r="E243" s="176"/>
      <c r="F243" s="176"/>
      <c r="G243" s="176"/>
      <c r="H243" s="176"/>
      <c r="I243" s="176"/>
      <c r="J243" s="176"/>
      <c r="K243" s="146"/>
      <c r="L243" s="146"/>
      <c r="M243" s="146"/>
      <c r="N243" s="146"/>
    </row>
    <row r="244" spans="1:14" s="149" customFormat="1" ht="14.25">
      <c r="A244" s="176"/>
      <c r="B244" s="146"/>
      <c r="C244" s="146"/>
      <c r="D244" s="176"/>
      <c r="E244" s="176"/>
      <c r="F244" s="176"/>
      <c r="G244" s="176"/>
      <c r="H244" s="176"/>
      <c r="I244" s="176"/>
      <c r="J244" s="176"/>
      <c r="K244" s="146"/>
      <c r="L244" s="146"/>
      <c r="M244" s="146"/>
      <c r="N244" s="146"/>
    </row>
    <row r="245" spans="1:14" s="149" customFormat="1" ht="14.25">
      <c r="A245" s="176"/>
      <c r="B245" s="146"/>
      <c r="C245" s="146"/>
      <c r="D245" s="176"/>
      <c r="E245" s="176"/>
      <c r="F245" s="176"/>
      <c r="G245" s="176"/>
      <c r="H245" s="176"/>
      <c r="I245" s="176"/>
      <c r="J245" s="176"/>
      <c r="K245" s="146"/>
      <c r="L245" s="146"/>
      <c r="M245" s="146"/>
      <c r="N245" s="146"/>
    </row>
    <row r="246" spans="1:14" s="149" customFormat="1" ht="14.25">
      <c r="A246" s="176"/>
      <c r="B246" s="146"/>
      <c r="C246" s="146"/>
      <c r="D246" s="176"/>
      <c r="E246" s="176"/>
      <c r="F246" s="176"/>
      <c r="G246" s="176"/>
      <c r="H246" s="176"/>
      <c r="I246" s="176"/>
      <c r="J246" s="176"/>
      <c r="K246" s="146"/>
      <c r="L246" s="146"/>
      <c r="M246" s="146"/>
      <c r="N246" s="146"/>
    </row>
    <row r="247" spans="1:14" s="149" customFormat="1" ht="14.25">
      <c r="A247" s="176"/>
      <c r="B247" s="146"/>
      <c r="C247" s="146"/>
      <c r="D247" s="176"/>
      <c r="E247" s="176"/>
      <c r="F247" s="176"/>
      <c r="G247" s="176"/>
      <c r="H247" s="176"/>
      <c r="I247" s="176"/>
      <c r="J247" s="176"/>
      <c r="K247" s="146"/>
      <c r="L247" s="146"/>
      <c r="M247" s="146"/>
      <c r="N247" s="146"/>
    </row>
    <row r="248" spans="1:14" s="149" customFormat="1" ht="14.25">
      <c r="A248" s="176"/>
      <c r="B248" s="146"/>
      <c r="C248" s="146"/>
      <c r="D248" s="176"/>
      <c r="E248" s="176"/>
      <c r="F248" s="176"/>
      <c r="G248" s="176"/>
      <c r="H248" s="176"/>
      <c r="I248" s="176"/>
      <c r="J248" s="176"/>
      <c r="K248" s="146"/>
      <c r="L248" s="146"/>
      <c r="M248" s="146"/>
      <c r="N248" s="146"/>
    </row>
    <row r="249" spans="1:14" s="149" customFormat="1" ht="14.25">
      <c r="A249" s="176"/>
      <c r="B249" s="146"/>
      <c r="C249" s="146"/>
      <c r="D249" s="176"/>
      <c r="E249" s="176"/>
      <c r="F249" s="176"/>
      <c r="G249" s="176"/>
      <c r="H249" s="176"/>
      <c r="I249" s="176"/>
      <c r="J249" s="176"/>
      <c r="K249" s="146"/>
      <c r="L249" s="146"/>
      <c r="M249" s="146"/>
      <c r="N249" s="146"/>
    </row>
    <row r="250" spans="1:14" s="149" customFormat="1" ht="14.25">
      <c r="A250" s="176"/>
      <c r="B250" s="146"/>
      <c r="C250" s="146"/>
      <c r="D250" s="176"/>
      <c r="E250" s="176"/>
      <c r="F250" s="176"/>
      <c r="G250" s="176"/>
      <c r="H250" s="176"/>
      <c r="I250" s="176"/>
      <c r="J250" s="176"/>
      <c r="K250" s="146"/>
      <c r="L250" s="146"/>
      <c r="M250" s="146"/>
      <c r="N250" s="146"/>
    </row>
    <row r="251" spans="1:14" s="149" customFormat="1" ht="14.25">
      <c r="A251" s="176"/>
      <c r="B251" s="146"/>
      <c r="C251" s="146"/>
      <c r="D251" s="176"/>
      <c r="E251" s="176"/>
      <c r="F251" s="176"/>
      <c r="G251" s="176"/>
      <c r="H251" s="176"/>
      <c r="I251" s="176"/>
      <c r="J251" s="176"/>
      <c r="K251" s="146"/>
      <c r="L251" s="146"/>
      <c r="M251" s="146"/>
      <c r="N251" s="146"/>
    </row>
    <row r="252" spans="1:14" s="149" customFormat="1" ht="14.25">
      <c r="A252" s="176"/>
      <c r="B252" s="146"/>
      <c r="C252" s="146"/>
      <c r="D252" s="176"/>
      <c r="E252" s="176"/>
      <c r="F252" s="176"/>
      <c r="G252" s="176"/>
      <c r="H252" s="176"/>
      <c r="I252" s="176"/>
      <c r="J252" s="176"/>
      <c r="K252" s="146"/>
      <c r="L252" s="146"/>
      <c r="M252" s="146"/>
      <c r="N252" s="146"/>
    </row>
    <row r="253" spans="1:14" s="149" customFormat="1" ht="14.25">
      <c r="A253" s="176"/>
      <c r="B253" s="146"/>
      <c r="C253" s="146"/>
      <c r="D253" s="176"/>
      <c r="E253" s="176"/>
      <c r="F253" s="176"/>
      <c r="G253" s="176"/>
      <c r="H253" s="176"/>
      <c r="I253" s="176"/>
      <c r="J253" s="176"/>
      <c r="K253" s="146"/>
      <c r="L253" s="146"/>
      <c r="M253" s="146"/>
      <c r="N253" s="146"/>
    </row>
    <row r="254" spans="1:14" s="149" customFormat="1" ht="14.25">
      <c r="A254" s="176"/>
      <c r="B254" s="146"/>
      <c r="C254" s="146"/>
      <c r="D254" s="176"/>
      <c r="E254" s="176"/>
      <c r="F254" s="176"/>
      <c r="G254" s="176"/>
      <c r="H254" s="176"/>
      <c r="I254" s="176"/>
      <c r="J254" s="176"/>
      <c r="K254" s="146"/>
      <c r="L254" s="146"/>
      <c r="M254" s="146"/>
      <c r="N254" s="146"/>
    </row>
    <row r="255" spans="1:14" s="149" customFormat="1" ht="14.25">
      <c r="A255" s="176"/>
      <c r="B255" s="146"/>
      <c r="C255" s="146"/>
      <c r="D255" s="176"/>
      <c r="E255" s="176"/>
      <c r="F255" s="176"/>
      <c r="G255" s="176"/>
      <c r="H255" s="176"/>
      <c r="I255" s="176"/>
      <c r="J255" s="176"/>
      <c r="K255" s="146"/>
      <c r="L255" s="146"/>
      <c r="M255" s="146"/>
      <c r="N255" s="146"/>
    </row>
    <row r="256" spans="1:14" s="149" customFormat="1" ht="14.25">
      <c r="A256" s="176"/>
      <c r="B256" s="146"/>
      <c r="C256" s="146"/>
      <c r="D256" s="176"/>
      <c r="E256" s="176"/>
      <c r="F256" s="176"/>
      <c r="G256" s="176"/>
      <c r="H256" s="176"/>
      <c r="I256" s="176"/>
      <c r="J256" s="176"/>
      <c r="K256" s="146"/>
      <c r="L256" s="146"/>
      <c r="M256" s="146"/>
      <c r="N256" s="146"/>
    </row>
    <row r="257" spans="1:14" s="149" customFormat="1" ht="14.25">
      <c r="A257" s="176"/>
      <c r="B257" s="146"/>
      <c r="C257" s="146"/>
      <c r="D257" s="176"/>
      <c r="E257" s="176"/>
      <c r="F257" s="176"/>
      <c r="G257" s="176"/>
      <c r="H257" s="176"/>
      <c r="I257" s="176"/>
      <c r="J257" s="176"/>
      <c r="K257" s="146"/>
      <c r="L257" s="146"/>
      <c r="M257" s="146"/>
      <c r="N257" s="146"/>
    </row>
    <row r="258" spans="1:14" s="149" customFormat="1" ht="14.25">
      <c r="A258" s="176"/>
      <c r="B258" s="146"/>
      <c r="C258" s="146"/>
      <c r="D258" s="176"/>
      <c r="E258" s="176"/>
      <c r="F258" s="176"/>
      <c r="G258" s="176"/>
      <c r="H258" s="176"/>
      <c r="I258" s="176"/>
      <c r="J258" s="176"/>
      <c r="K258" s="146"/>
      <c r="L258" s="146"/>
      <c r="M258" s="146"/>
      <c r="N258" s="146"/>
    </row>
    <row r="259" spans="1:14" s="149" customFormat="1" ht="14.25">
      <c r="A259" s="176"/>
      <c r="B259" s="146"/>
      <c r="C259" s="146"/>
      <c r="D259" s="176"/>
      <c r="E259" s="176"/>
      <c r="F259" s="176"/>
      <c r="G259" s="176"/>
      <c r="H259" s="176"/>
      <c r="I259" s="176"/>
      <c r="J259" s="176"/>
      <c r="K259" s="146"/>
      <c r="L259" s="146"/>
      <c r="M259" s="146"/>
      <c r="N259" s="146"/>
    </row>
    <row r="260" spans="1:14" s="149" customFormat="1" ht="14.25">
      <c r="A260" s="176"/>
      <c r="B260" s="146"/>
      <c r="C260" s="146"/>
      <c r="D260" s="176"/>
      <c r="E260" s="176"/>
      <c r="F260" s="176"/>
      <c r="G260" s="176"/>
      <c r="H260" s="176"/>
      <c r="I260" s="176"/>
      <c r="J260" s="176"/>
      <c r="K260" s="146"/>
      <c r="L260" s="146"/>
      <c r="M260" s="146"/>
      <c r="N260" s="146"/>
    </row>
    <row r="261" spans="1:14" s="149" customFormat="1" ht="14.25">
      <c r="A261" s="176"/>
      <c r="B261" s="146"/>
      <c r="C261" s="146"/>
      <c r="D261" s="176"/>
      <c r="E261" s="176"/>
      <c r="F261" s="176"/>
      <c r="G261" s="176"/>
      <c r="H261" s="176"/>
      <c r="I261" s="176"/>
      <c r="J261" s="176"/>
      <c r="K261" s="146"/>
      <c r="L261" s="146"/>
      <c r="M261" s="146"/>
      <c r="N261" s="146"/>
    </row>
    <row r="262" spans="1:14" s="149" customFormat="1" ht="14.25">
      <c r="A262" s="176"/>
      <c r="B262" s="146"/>
      <c r="C262" s="146"/>
      <c r="D262" s="176"/>
      <c r="E262" s="176"/>
      <c r="F262" s="176"/>
      <c r="G262" s="176"/>
      <c r="H262" s="176"/>
      <c r="I262" s="176"/>
      <c r="J262" s="176"/>
      <c r="K262" s="146"/>
      <c r="L262" s="146"/>
      <c r="M262" s="146"/>
      <c r="N262" s="146"/>
    </row>
    <row r="263" spans="1:14" s="149" customFormat="1" ht="14.25">
      <c r="A263" s="176"/>
      <c r="B263" s="146"/>
      <c r="C263" s="146"/>
      <c r="D263" s="176"/>
      <c r="E263" s="176"/>
      <c r="F263" s="176"/>
      <c r="G263" s="176"/>
      <c r="H263" s="176"/>
      <c r="I263" s="176"/>
      <c r="J263" s="176"/>
      <c r="K263" s="146"/>
      <c r="L263" s="146"/>
      <c r="M263" s="146"/>
      <c r="N263" s="146"/>
    </row>
    <row r="264" spans="1:14" s="149" customFormat="1" ht="14.25">
      <c r="A264" s="176"/>
      <c r="B264" s="146"/>
      <c r="C264" s="146"/>
      <c r="D264" s="176"/>
      <c r="E264" s="176"/>
      <c r="F264" s="176"/>
      <c r="G264" s="176"/>
      <c r="H264" s="176"/>
      <c r="I264" s="176"/>
      <c r="J264" s="176"/>
      <c r="K264" s="146"/>
      <c r="L264" s="146"/>
      <c r="M264" s="146"/>
      <c r="N264" s="146"/>
    </row>
    <row r="265" spans="1:14" s="149" customFormat="1" ht="14.25">
      <c r="A265" s="176"/>
      <c r="B265" s="146"/>
      <c r="C265" s="146"/>
      <c r="D265" s="176"/>
      <c r="E265" s="176"/>
      <c r="F265" s="176"/>
      <c r="G265" s="176"/>
      <c r="H265" s="176"/>
      <c r="I265" s="176"/>
      <c r="J265" s="176"/>
      <c r="K265" s="146"/>
      <c r="L265" s="146"/>
      <c r="M265" s="146"/>
      <c r="N265" s="146"/>
    </row>
    <row r="266" spans="1:14" s="149" customFormat="1" ht="14.25">
      <c r="A266" s="176"/>
      <c r="B266" s="146"/>
      <c r="C266" s="146"/>
      <c r="D266" s="176"/>
      <c r="E266" s="176"/>
      <c r="F266" s="176"/>
      <c r="G266" s="176"/>
      <c r="H266" s="176"/>
      <c r="I266" s="176"/>
      <c r="J266" s="176"/>
      <c r="K266" s="146"/>
      <c r="L266" s="146"/>
      <c r="M266" s="146"/>
      <c r="N266" s="146"/>
    </row>
    <row r="267" spans="1:14" s="149" customFormat="1" ht="14.25">
      <c r="A267" s="176"/>
      <c r="B267" s="146"/>
      <c r="C267" s="146"/>
      <c r="D267" s="176"/>
      <c r="E267" s="176"/>
      <c r="F267" s="176"/>
      <c r="G267" s="176"/>
      <c r="H267" s="176"/>
      <c r="I267" s="176"/>
      <c r="J267" s="176"/>
      <c r="K267" s="146"/>
      <c r="L267" s="146"/>
      <c r="M267" s="146"/>
      <c r="N267" s="146"/>
    </row>
    <row r="268" spans="1:14" s="149" customFormat="1" ht="14.25">
      <c r="A268" s="176"/>
      <c r="B268" s="146"/>
      <c r="C268" s="146"/>
      <c r="D268" s="176"/>
      <c r="E268" s="176"/>
      <c r="F268" s="176"/>
      <c r="G268" s="176"/>
      <c r="H268" s="176"/>
      <c r="I268" s="176"/>
      <c r="J268" s="176"/>
      <c r="K268" s="146"/>
      <c r="L268" s="146"/>
      <c r="M268" s="146"/>
      <c r="N268" s="146"/>
    </row>
    <row r="269" spans="1:14" s="149" customFormat="1" ht="14.25">
      <c r="A269" s="176"/>
      <c r="B269" s="146"/>
      <c r="C269" s="146"/>
      <c r="D269" s="176"/>
      <c r="E269" s="176"/>
      <c r="F269" s="176"/>
      <c r="G269" s="176"/>
      <c r="H269" s="176"/>
      <c r="I269" s="176"/>
      <c r="J269" s="176"/>
      <c r="K269" s="146"/>
      <c r="L269" s="146"/>
      <c r="M269" s="146"/>
      <c r="N269" s="146"/>
    </row>
    <row r="270" spans="1:14" s="149" customFormat="1" ht="14.25">
      <c r="A270" s="176"/>
      <c r="B270" s="146"/>
      <c r="C270" s="146"/>
      <c r="D270" s="176"/>
      <c r="E270" s="176"/>
      <c r="F270" s="176"/>
      <c r="G270" s="176"/>
      <c r="H270" s="176"/>
      <c r="I270" s="176"/>
      <c r="J270" s="176"/>
      <c r="K270" s="146"/>
      <c r="L270" s="146"/>
      <c r="M270" s="146"/>
      <c r="N270" s="146"/>
    </row>
    <row r="271" spans="1:14" s="149" customFormat="1" ht="14.25">
      <c r="A271" s="176"/>
      <c r="B271" s="146"/>
      <c r="C271" s="146"/>
      <c r="D271" s="176"/>
      <c r="E271" s="176"/>
      <c r="F271" s="176"/>
      <c r="G271" s="176"/>
      <c r="H271" s="176"/>
      <c r="I271" s="176"/>
      <c r="J271" s="176"/>
      <c r="K271" s="146"/>
      <c r="L271" s="146"/>
      <c r="M271" s="146"/>
      <c r="N271" s="146"/>
    </row>
    <row r="272" spans="1:14" s="149" customFormat="1" ht="14.25">
      <c r="A272" s="176"/>
      <c r="B272" s="146"/>
      <c r="C272" s="146"/>
      <c r="D272" s="176"/>
      <c r="E272" s="176"/>
      <c r="F272" s="176"/>
      <c r="G272" s="176"/>
      <c r="H272" s="176"/>
      <c r="I272" s="176"/>
      <c r="J272" s="176"/>
      <c r="K272" s="146"/>
      <c r="L272" s="146"/>
      <c r="M272" s="146"/>
      <c r="N272" s="146"/>
    </row>
    <row r="273" spans="1:14" s="149" customFormat="1" ht="14.25">
      <c r="A273" s="176"/>
      <c r="B273" s="146"/>
      <c r="C273" s="146"/>
      <c r="D273" s="176"/>
      <c r="E273" s="176"/>
      <c r="F273" s="176"/>
      <c r="G273" s="176"/>
      <c r="H273" s="176"/>
      <c r="I273" s="176"/>
      <c r="J273" s="176"/>
      <c r="K273" s="146"/>
      <c r="L273" s="146"/>
      <c r="M273" s="146"/>
      <c r="N273" s="146"/>
    </row>
    <row r="274" spans="1:14" s="149" customFormat="1" ht="14.25">
      <c r="A274" s="176"/>
      <c r="B274" s="146"/>
      <c r="C274" s="146"/>
      <c r="D274" s="176"/>
      <c r="E274" s="176"/>
      <c r="F274" s="176"/>
      <c r="G274" s="176"/>
      <c r="H274" s="176"/>
      <c r="I274" s="176"/>
      <c r="J274" s="176"/>
      <c r="K274" s="146"/>
      <c r="L274" s="146"/>
      <c r="M274" s="146"/>
      <c r="N274" s="146"/>
    </row>
    <row r="275" spans="1:14" s="149" customFormat="1" ht="14.25">
      <c r="A275" s="176"/>
      <c r="B275" s="146"/>
      <c r="C275" s="146"/>
      <c r="D275" s="176"/>
      <c r="E275" s="176"/>
      <c r="F275" s="176"/>
      <c r="G275" s="176"/>
      <c r="H275" s="176"/>
      <c r="I275" s="176"/>
      <c r="J275" s="176"/>
      <c r="K275" s="146"/>
      <c r="L275" s="146"/>
      <c r="M275" s="146"/>
      <c r="N275" s="146"/>
    </row>
    <row r="276" spans="1:14" s="149" customFormat="1" ht="14.25">
      <c r="A276" s="176"/>
      <c r="B276" s="146"/>
      <c r="C276" s="146"/>
      <c r="D276" s="176"/>
      <c r="E276" s="176"/>
      <c r="F276" s="176"/>
      <c r="G276" s="176"/>
      <c r="H276" s="176"/>
      <c r="I276" s="176"/>
      <c r="J276" s="176"/>
      <c r="K276" s="146"/>
      <c r="L276" s="146"/>
      <c r="M276" s="146"/>
      <c r="N276" s="146"/>
    </row>
    <row r="277" spans="1:14" s="149" customFormat="1" ht="14.25">
      <c r="A277" s="176"/>
      <c r="B277" s="146"/>
      <c r="C277" s="146"/>
      <c r="D277" s="176"/>
      <c r="E277" s="176"/>
      <c r="F277" s="176"/>
      <c r="G277" s="176"/>
      <c r="H277" s="176"/>
      <c r="I277" s="176"/>
      <c r="J277" s="176"/>
      <c r="K277" s="146"/>
      <c r="L277" s="146"/>
      <c r="M277" s="146"/>
      <c r="N277" s="146"/>
    </row>
    <row r="278" spans="1:14" s="149" customFormat="1" ht="14.25">
      <c r="A278" s="176"/>
      <c r="B278" s="146"/>
      <c r="C278" s="146"/>
      <c r="D278" s="176"/>
      <c r="E278" s="176"/>
      <c r="F278" s="176"/>
      <c r="G278" s="176"/>
      <c r="H278" s="176"/>
      <c r="I278" s="176"/>
      <c r="J278" s="176"/>
      <c r="K278" s="146"/>
      <c r="L278" s="146"/>
      <c r="M278" s="146"/>
      <c r="N278" s="146"/>
    </row>
    <row r="279" spans="1:14" s="149" customFormat="1" ht="14.25">
      <c r="A279" s="176"/>
      <c r="B279" s="146"/>
      <c r="C279" s="146"/>
      <c r="D279" s="176"/>
      <c r="E279" s="176"/>
      <c r="F279" s="176"/>
      <c r="G279" s="176"/>
      <c r="H279" s="176"/>
      <c r="I279" s="176"/>
      <c r="J279" s="176"/>
      <c r="K279" s="146"/>
      <c r="L279" s="146"/>
      <c r="M279" s="146"/>
      <c r="N279" s="146"/>
    </row>
    <row r="280" spans="1:14" s="149" customFormat="1" ht="14.25">
      <c r="A280" s="176"/>
      <c r="B280" s="146"/>
      <c r="C280" s="146"/>
      <c r="D280" s="176"/>
      <c r="E280" s="176"/>
      <c r="F280" s="176"/>
      <c r="G280" s="176"/>
      <c r="H280" s="176"/>
      <c r="I280" s="176"/>
      <c r="J280" s="176"/>
      <c r="K280" s="146"/>
      <c r="L280" s="146"/>
      <c r="M280" s="146"/>
      <c r="N280" s="146"/>
    </row>
    <row r="281" spans="1:14" s="149" customFormat="1" ht="14.25">
      <c r="A281" s="176"/>
      <c r="B281" s="146"/>
      <c r="C281" s="146"/>
      <c r="D281" s="176"/>
      <c r="E281" s="176"/>
      <c r="F281" s="176"/>
      <c r="G281" s="176"/>
      <c r="H281" s="176"/>
      <c r="I281" s="176"/>
      <c r="J281" s="176"/>
      <c r="K281" s="146"/>
      <c r="L281" s="146"/>
      <c r="M281" s="146"/>
      <c r="N281" s="146"/>
    </row>
    <row r="282" spans="1:14" s="149" customFormat="1" ht="14.25">
      <c r="A282" s="176"/>
      <c r="B282" s="146"/>
      <c r="C282" s="146"/>
      <c r="D282" s="176"/>
      <c r="E282" s="176"/>
      <c r="F282" s="176"/>
      <c r="G282" s="176"/>
      <c r="H282" s="176"/>
      <c r="I282" s="176"/>
      <c r="J282" s="176"/>
      <c r="K282" s="146"/>
      <c r="L282" s="146"/>
      <c r="M282" s="146"/>
      <c r="N282" s="146"/>
    </row>
    <row r="283" spans="1:14" s="149" customFormat="1" ht="14.25">
      <c r="A283" s="176"/>
      <c r="B283" s="146"/>
      <c r="C283" s="146"/>
      <c r="D283" s="176"/>
      <c r="E283" s="176"/>
      <c r="F283" s="176"/>
      <c r="G283" s="176"/>
      <c r="H283" s="176"/>
      <c r="I283" s="176"/>
      <c r="J283" s="176"/>
      <c r="K283" s="146"/>
      <c r="L283" s="146"/>
      <c r="M283" s="146"/>
      <c r="N283" s="146"/>
    </row>
    <row r="284" spans="1:14" s="149" customFormat="1" ht="14.25">
      <c r="A284" s="176"/>
      <c r="B284" s="146"/>
      <c r="C284" s="146"/>
      <c r="D284" s="176"/>
      <c r="E284" s="176"/>
      <c r="F284" s="176"/>
      <c r="G284" s="176"/>
      <c r="H284" s="176"/>
      <c r="I284" s="176"/>
      <c r="J284" s="176"/>
      <c r="K284" s="146"/>
      <c r="L284" s="146"/>
      <c r="M284" s="146"/>
      <c r="N284" s="146"/>
    </row>
    <row r="285" spans="1:14" s="149" customFormat="1" ht="14.25">
      <c r="A285" s="176"/>
      <c r="B285" s="146"/>
      <c r="C285" s="146"/>
      <c r="D285" s="176"/>
      <c r="E285" s="176"/>
      <c r="F285" s="176"/>
      <c r="G285" s="176"/>
      <c r="H285" s="176"/>
      <c r="I285" s="176"/>
      <c r="J285" s="176"/>
      <c r="K285" s="146"/>
      <c r="L285" s="146"/>
      <c r="M285" s="146"/>
      <c r="N285" s="146"/>
    </row>
    <row r="286" spans="1:14" s="149" customFormat="1" ht="14.25">
      <c r="A286" s="176"/>
      <c r="B286" s="146"/>
      <c r="C286" s="146"/>
      <c r="D286" s="176"/>
      <c r="E286" s="176"/>
      <c r="F286" s="176"/>
      <c r="G286" s="176"/>
      <c r="H286" s="176"/>
      <c r="I286" s="176"/>
      <c r="J286" s="176"/>
      <c r="K286" s="146"/>
      <c r="L286" s="146"/>
      <c r="M286" s="146"/>
      <c r="N286" s="146"/>
    </row>
    <row r="287" spans="1:14" s="149" customFormat="1" ht="14.25">
      <c r="A287" s="176"/>
      <c r="B287" s="146"/>
      <c r="C287" s="146"/>
      <c r="D287" s="176"/>
      <c r="E287" s="176"/>
      <c r="F287" s="176"/>
      <c r="G287" s="176"/>
      <c r="H287" s="176"/>
      <c r="I287" s="176"/>
      <c r="J287" s="176"/>
      <c r="K287" s="146"/>
      <c r="L287" s="146"/>
      <c r="M287" s="146"/>
      <c r="N287" s="146"/>
    </row>
    <row r="288" spans="1:14" s="149" customFormat="1" ht="14.25">
      <c r="A288" s="176"/>
      <c r="B288" s="146"/>
      <c r="C288" s="146"/>
      <c r="D288" s="176"/>
      <c r="E288" s="176"/>
      <c r="F288" s="176"/>
      <c r="G288" s="176"/>
      <c r="H288" s="176"/>
      <c r="I288" s="176"/>
      <c r="J288" s="176"/>
      <c r="K288" s="146"/>
      <c r="L288" s="146"/>
      <c r="M288" s="146"/>
      <c r="N288" s="146"/>
    </row>
    <row r="289" spans="1:14" s="149" customFormat="1" ht="14.25">
      <c r="A289" s="176"/>
      <c r="B289" s="146"/>
      <c r="C289" s="146"/>
      <c r="D289" s="176"/>
      <c r="E289" s="176"/>
      <c r="F289" s="176"/>
      <c r="G289" s="176"/>
      <c r="H289" s="176"/>
      <c r="I289" s="176"/>
      <c r="J289" s="176"/>
      <c r="K289" s="146"/>
      <c r="L289" s="146"/>
      <c r="M289" s="146"/>
      <c r="N289" s="146"/>
    </row>
    <row r="290" spans="1:14" s="149" customFormat="1" ht="14.25">
      <c r="A290" s="176"/>
      <c r="B290" s="146"/>
      <c r="C290" s="146"/>
      <c r="D290" s="176"/>
      <c r="E290" s="176"/>
      <c r="F290" s="176"/>
      <c r="G290" s="176"/>
      <c r="H290" s="176"/>
      <c r="I290" s="176"/>
      <c r="J290" s="176"/>
      <c r="K290" s="146"/>
      <c r="L290" s="146"/>
      <c r="M290" s="146"/>
      <c r="N290" s="146"/>
    </row>
    <row r="291" spans="1:14" s="149" customFormat="1" ht="14.25">
      <c r="A291" s="176"/>
      <c r="B291" s="146"/>
      <c r="C291" s="146"/>
      <c r="D291" s="176"/>
      <c r="E291" s="176"/>
      <c r="F291" s="176"/>
      <c r="G291" s="176"/>
      <c r="H291" s="176"/>
      <c r="I291" s="176"/>
      <c r="J291" s="176"/>
      <c r="K291" s="146"/>
      <c r="L291" s="146"/>
      <c r="M291" s="146"/>
      <c r="N291" s="146"/>
    </row>
    <row r="292" spans="1:14" s="149" customFormat="1" ht="14.25">
      <c r="A292" s="176"/>
      <c r="B292" s="146"/>
      <c r="C292" s="146"/>
      <c r="D292" s="176"/>
      <c r="E292" s="176"/>
      <c r="F292" s="176"/>
      <c r="G292" s="176"/>
      <c r="H292" s="176"/>
      <c r="I292" s="176"/>
      <c r="J292" s="176"/>
      <c r="K292" s="146"/>
      <c r="L292" s="146"/>
      <c r="M292" s="146"/>
      <c r="N292" s="146"/>
    </row>
    <row r="293" spans="1:14" s="149" customFormat="1" ht="14.25">
      <c r="A293" s="176"/>
      <c r="B293" s="146"/>
      <c r="C293" s="146"/>
      <c r="D293" s="176"/>
      <c r="E293" s="176"/>
      <c r="F293" s="176"/>
      <c r="G293" s="176"/>
      <c r="H293" s="176"/>
      <c r="I293" s="176"/>
      <c r="J293" s="176"/>
      <c r="K293" s="146"/>
      <c r="L293" s="146"/>
      <c r="M293" s="146"/>
      <c r="N293" s="146"/>
    </row>
    <row r="294" spans="1:14" s="149" customFormat="1" ht="14.25">
      <c r="A294" s="176"/>
      <c r="B294" s="146"/>
      <c r="C294" s="146"/>
      <c r="D294" s="176"/>
      <c r="E294" s="176"/>
      <c r="F294" s="176"/>
      <c r="G294" s="176"/>
      <c r="H294" s="176"/>
      <c r="I294" s="176"/>
      <c r="J294" s="176"/>
      <c r="K294" s="146"/>
      <c r="L294" s="146"/>
      <c r="M294" s="146"/>
      <c r="N294" s="146"/>
    </row>
    <row r="295" spans="1:14" s="149" customFormat="1" ht="14.25">
      <c r="A295" s="176"/>
      <c r="B295" s="146"/>
      <c r="C295" s="146"/>
      <c r="D295" s="176"/>
      <c r="E295" s="176"/>
      <c r="F295" s="176"/>
      <c r="G295" s="176"/>
      <c r="H295" s="176"/>
      <c r="I295" s="176"/>
      <c r="J295" s="176"/>
      <c r="K295" s="146"/>
      <c r="L295" s="146"/>
      <c r="M295" s="146"/>
      <c r="N295" s="146"/>
    </row>
    <row r="296" spans="1:14" s="149" customFormat="1" ht="14.25">
      <c r="A296" s="176"/>
      <c r="B296" s="146"/>
      <c r="C296" s="146"/>
      <c r="D296" s="176"/>
      <c r="E296" s="176"/>
      <c r="F296" s="176"/>
      <c r="G296" s="176"/>
      <c r="H296" s="176"/>
      <c r="I296" s="176"/>
      <c r="J296" s="176"/>
      <c r="K296" s="146"/>
      <c r="L296" s="146"/>
      <c r="M296" s="146"/>
      <c r="N296" s="146"/>
    </row>
    <row r="297" spans="1:14" s="149" customFormat="1" ht="14.25">
      <c r="A297" s="176"/>
      <c r="B297" s="146"/>
      <c r="C297" s="146"/>
      <c r="D297" s="176"/>
      <c r="E297" s="176"/>
      <c r="F297" s="176"/>
      <c r="G297" s="176"/>
      <c r="H297" s="176"/>
      <c r="I297" s="176"/>
      <c r="J297" s="176"/>
      <c r="K297" s="146"/>
      <c r="L297" s="146"/>
      <c r="M297" s="146"/>
      <c r="N297" s="146"/>
    </row>
    <row r="298" spans="1:14" s="149" customFormat="1" ht="14.25">
      <c r="A298" s="176"/>
      <c r="B298" s="146"/>
      <c r="C298" s="146"/>
      <c r="D298" s="176"/>
      <c r="E298" s="176"/>
      <c r="F298" s="176"/>
      <c r="G298" s="176"/>
      <c r="H298" s="176"/>
      <c r="I298" s="176"/>
      <c r="J298" s="176"/>
      <c r="K298" s="146"/>
      <c r="L298" s="146"/>
      <c r="M298" s="146"/>
      <c r="N298" s="146"/>
    </row>
    <row r="299" spans="1:14" s="149" customFormat="1" ht="14.25">
      <c r="A299" s="176"/>
      <c r="B299" s="146"/>
      <c r="C299" s="146"/>
      <c r="D299" s="176"/>
      <c r="E299" s="176"/>
      <c r="F299" s="176"/>
      <c r="G299" s="176"/>
      <c r="H299" s="176"/>
      <c r="I299" s="176"/>
      <c r="J299" s="176"/>
      <c r="K299" s="146"/>
      <c r="L299" s="146"/>
      <c r="M299" s="146"/>
      <c r="N299" s="146"/>
    </row>
    <row r="300" spans="1:14" s="149" customFormat="1" ht="14.25">
      <c r="A300" s="176"/>
      <c r="B300" s="146"/>
      <c r="C300" s="146"/>
      <c r="D300" s="176"/>
      <c r="E300" s="176"/>
      <c r="F300" s="176"/>
      <c r="G300" s="176"/>
      <c r="H300" s="176"/>
      <c r="I300" s="176"/>
      <c r="J300" s="176"/>
      <c r="K300" s="146"/>
      <c r="L300" s="146"/>
      <c r="M300" s="146"/>
      <c r="N300" s="146"/>
    </row>
    <row r="301" spans="1:14" s="149" customFormat="1" ht="14.25">
      <c r="A301" s="176"/>
      <c r="B301" s="146"/>
      <c r="C301" s="146"/>
      <c r="D301" s="176"/>
      <c r="E301" s="176"/>
      <c r="F301" s="176"/>
      <c r="G301" s="176"/>
      <c r="H301" s="176"/>
      <c r="I301" s="176"/>
      <c r="J301" s="176"/>
      <c r="K301" s="146"/>
      <c r="L301" s="146"/>
      <c r="M301" s="146"/>
      <c r="N301" s="146"/>
    </row>
    <row r="302" spans="1:14" s="149" customFormat="1" ht="14.25">
      <c r="A302" s="176"/>
      <c r="B302" s="146"/>
      <c r="C302" s="146"/>
      <c r="D302" s="176"/>
      <c r="E302" s="176"/>
      <c r="F302" s="176"/>
      <c r="G302" s="176"/>
      <c r="H302" s="176"/>
      <c r="I302" s="176"/>
      <c r="J302" s="176"/>
      <c r="K302" s="146"/>
      <c r="L302" s="146"/>
      <c r="M302" s="146"/>
      <c r="N302" s="146"/>
    </row>
    <row r="303" spans="1:14" s="149" customFormat="1" ht="14.25">
      <c r="A303" s="176"/>
      <c r="B303" s="146"/>
      <c r="C303" s="146"/>
      <c r="D303" s="176"/>
      <c r="E303" s="176"/>
      <c r="F303" s="176"/>
      <c r="G303" s="176"/>
      <c r="H303" s="176"/>
      <c r="I303" s="176"/>
      <c r="J303" s="176"/>
      <c r="K303" s="146"/>
      <c r="L303" s="146"/>
      <c r="M303" s="146"/>
      <c r="N303" s="146"/>
    </row>
    <row r="304" spans="1:14" s="149" customFormat="1" ht="14.25">
      <c r="A304" s="176"/>
      <c r="B304" s="146"/>
      <c r="C304" s="146"/>
      <c r="D304" s="176"/>
      <c r="E304" s="176"/>
      <c r="F304" s="176"/>
      <c r="G304" s="176"/>
      <c r="H304" s="176"/>
      <c r="I304" s="176"/>
      <c r="J304" s="176"/>
      <c r="K304" s="146"/>
      <c r="L304" s="146"/>
      <c r="M304" s="146"/>
      <c r="N304" s="146"/>
    </row>
    <row r="305" spans="1:14" s="149" customFormat="1" ht="14.25">
      <c r="A305" s="176"/>
      <c r="B305" s="146"/>
      <c r="C305" s="146"/>
      <c r="D305" s="176"/>
      <c r="E305" s="176"/>
      <c r="F305" s="176"/>
      <c r="G305" s="176"/>
      <c r="H305" s="176"/>
      <c r="I305" s="176"/>
      <c r="J305" s="176"/>
      <c r="K305" s="146"/>
      <c r="L305" s="146"/>
      <c r="M305" s="146"/>
      <c r="N305" s="146"/>
    </row>
    <row r="306" spans="1:14" s="149" customFormat="1" ht="14.25">
      <c r="A306" s="176"/>
      <c r="B306" s="146"/>
      <c r="C306" s="146"/>
      <c r="D306" s="176"/>
      <c r="E306" s="176"/>
      <c r="F306" s="176"/>
      <c r="G306" s="176"/>
      <c r="H306" s="176"/>
      <c r="I306" s="176"/>
      <c r="J306" s="176"/>
      <c r="K306" s="146"/>
      <c r="L306" s="146"/>
      <c r="M306" s="146"/>
      <c r="N306" s="146"/>
    </row>
    <row r="307" spans="1:14" s="149" customFormat="1" ht="14.25">
      <c r="A307" s="176"/>
      <c r="B307" s="146"/>
      <c r="C307" s="146"/>
      <c r="D307" s="176"/>
      <c r="E307" s="176"/>
      <c r="F307" s="176"/>
      <c r="G307" s="176"/>
      <c r="H307" s="176"/>
      <c r="I307" s="176"/>
      <c r="J307" s="176"/>
      <c r="K307" s="146"/>
      <c r="L307" s="146"/>
      <c r="M307" s="146"/>
      <c r="N307" s="146"/>
    </row>
    <row r="308" spans="1:14" s="149" customFormat="1" ht="14.25">
      <c r="A308" s="176"/>
      <c r="B308" s="146"/>
      <c r="C308" s="146"/>
      <c r="D308" s="176"/>
      <c r="E308" s="176"/>
      <c r="F308" s="176"/>
      <c r="G308" s="176"/>
      <c r="H308" s="176"/>
      <c r="I308" s="176"/>
      <c r="J308" s="176"/>
      <c r="K308" s="146"/>
      <c r="L308" s="146"/>
      <c r="M308" s="146"/>
      <c r="N308" s="146"/>
    </row>
    <row r="309" spans="1:14" s="149" customFormat="1" ht="14.25">
      <c r="A309" s="176"/>
      <c r="B309" s="146"/>
      <c r="C309" s="146"/>
      <c r="D309" s="176"/>
      <c r="E309" s="176"/>
      <c r="F309" s="176"/>
      <c r="G309" s="176"/>
      <c r="H309" s="176"/>
      <c r="I309" s="176"/>
      <c r="J309" s="176"/>
      <c r="K309" s="146"/>
      <c r="L309" s="146"/>
      <c r="M309" s="146"/>
      <c r="N309" s="146"/>
    </row>
    <row r="310" spans="1:14" s="149" customFormat="1" ht="14.25">
      <c r="A310" s="176"/>
      <c r="B310" s="146"/>
      <c r="C310" s="146"/>
      <c r="D310" s="176"/>
      <c r="E310" s="176"/>
      <c r="F310" s="176"/>
      <c r="G310" s="176"/>
      <c r="H310" s="176"/>
      <c r="I310" s="176"/>
      <c r="J310" s="176"/>
      <c r="K310" s="146"/>
      <c r="L310" s="146"/>
      <c r="M310" s="146"/>
      <c r="N310" s="146"/>
    </row>
    <row r="311" spans="1:14" s="149" customFormat="1" ht="14.25">
      <c r="A311" s="176"/>
      <c r="B311" s="146"/>
      <c r="C311" s="146"/>
      <c r="D311" s="176"/>
      <c r="E311" s="176"/>
      <c r="F311" s="176"/>
      <c r="G311" s="176"/>
      <c r="H311" s="176"/>
      <c r="I311" s="176"/>
      <c r="J311" s="176"/>
      <c r="K311" s="146"/>
      <c r="L311" s="146"/>
      <c r="M311" s="146"/>
      <c r="N311" s="146"/>
    </row>
    <row r="312" spans="1:14" s="149" customFormat="1" ht="14.25">
      <c r="A312" s="176"/>
      <c r="B312" s="146"/>
      <c r="C312" s="146"/>
      <c r="D312" s="176"/>
      <c r="E312" s="176"/>
      <c r="F312" s="176"/>
      <c r="G312" s="176"/>
      <c r="H312" s="176"/>
      <c r="I312" s="176"/>
      <c r="J312" s="176"/>
      <c r="K312" s="146"/>
      <c r="L312" s="146"/>
      <c r="M312" s="146"/>
      <c r="N312" s="146"/>
    </row>
    <row r="313" spans="1:14" s="149" customFormat="1" ht="14.25">
      <c r="A313" s="176"/>
      <c r="B313" s="146"/>
      <c r="C313" s="146"/>
      <c r="D313" s="176"/>
      <c r="E313" s="176"/>
      <c r="F313" s="176"/>
      <c r="G313" s="176"/>
      <c r="H313" s="176"/>
      <c r="I313" s="176"/>
      <c r="J313" s="176"/>
      <c r="K313" s="146"/>
      <c r="L313" s="146"/>
      <c r="M313" s="146"/>
      <c r="N313" s="146"/>
    </row>
    <row r="314" spans="1:14" s="149" customFormat="1" ht="14.25">
      <c r="A314" s="176"/>
      <c r="B314" s="146"/>
      <c r="C314" s="146"/>
      <c r="D314" s="176"/>
      <c r="E314" s="176"/>
      <c r="F314" s="176"/>
      <c r="G314" s="176"/>
      <c r="H314" s="176"/>
      <c r="I314" s="176"/>
      <c r="J314" s="176"/>
      <c r="K314" s="146"/>
      <c r="L314" s="146"/>
      <c r="M314" s="146"/>
      <c r="N314" s="146"/>
    </row>
    <row r="315" spans="1:14" s="149" customFormat="1" ht="14.25">
      <c r="A315" s="176"/>
      <c r="B315" s="146"/>
      <c r="C315" s="146"/>
      <c r="D315" s="176"/>
      <c r="E315" s="176"/>
      <c r="F315" s="176"/>
      <c r="G315" s="176"/>
      <c r="H315" s="176"/>
      <c r="I315" s="176"/>
      <c r="J315" s="176"/>
      <c r="K315" s="146"/>
      <c r="L315" s="146"/>
      <c r="M315" s="146"/>
      <c r="N315" s="146"/>
    </row>
    <row r="316" spans="1:14" s="149" customFormat="1" ht="14.25">
      <c r="A316" s="176"/>
      <c r="B316" s="146"/>
      <c r="C316" s="146"/>
      <c r="D316" s="176"/>
      <c r="E316" s="176"/>
      <c r="F316" s="176"/>
      <c r="G316" s="176"/>
      <c r="H316" s="176"/>
      <c r="I316" s="176"/>
      <c r="J316" s="176"/>
      <c r="K316" s="146"/>
      <c r="L316" s="146"/>
      <c r="M316" s="146"/>
      <c r="N316" s="146"/>
    </row>
    <row r="317" spans="1:14" s="149" customFormat="1" ht="14.25">
      <c r="A317" s="176"/>
      <c r="B317" s="146"/>
      <c r="C317" s="146"/>
      <c r="D317" s="176"/>
      <c r="E317" s="176"/>
      <c r="F317" s="176"/>
      <c r="G317" s="176"/>
      <c r="H317" s="176"/>
      <c r="I317" s="176"/>
      <c r="J317" s="176"/>
      <c r="K317" s="146"/>
      <c r="L317" s="146"/>
      <c r="M317" s="146"/>
      <c r="N317" s="146"/>
    </row>
    <row r="318" spans="1:14" s="149" customFormat="1" ht="14.25">
      <c r="A318" s="176"/>
      <c r="B318" s="146"/>
      <c r="C318" s="146"/>
      <c r="D318" s="176"/>
      <c r="E318" s="176"/>
      <c r="F318" s="176"/>
      <c r="G318" s="176"/>
      <c r="H318" s="176"/>
      <c r="I318" s="176"/>
      <c r="J318" s="176"/>
      <c r="K318" s="146"/>
      <c r="L318" s="146"/>
      <c r="M318" s="146"/>
      <c r="N318" s="146"/>
    </row>
    <row r="319" spans="1:14" s="149" customFormat="1" ht="14.25">
      <c r="A319" s="176"/>
      <c r="B319" s="146"/>
      <c r="C319" s="146"/>
      <c r="D319" s="176"/>
      <c r="E319" s="176"/>
      <c r="F319" s="176"/>
      <c r="G319" s="176"/>
      <c r="H319" s="176"/>
      <c r="I319" s="176"/>
      <c r="J319" s="176"/>
      <c r="K319" s="146"/>
      <c r="L319" s="146"/>
      <c r="M319" s="146"/>
      <c r="N319" s="146"/>
    </row>
    <row r="320" spans="1:14" s="149" customFormat="1" ht="14.25">
      <c r="A320" s="176"/>
      <c r="B320" s="146"/>
      <c r="C320" s="146"/>
      <c r="D320" s="176"/>
      <c r="E320" s="176"/>
      <c r="F320" s="176"/>
      <c r="G320" s="176"/>
      <c r="H320" s="176"/>
      <c r="I320" s="176"/>
      <c r="J320" s="176"/>
      <c r="K320" s="146"/>
      <c r="L320" s="146"/>
      <c r="M320" s="146"/>
      <c r="N320" s="146"/>
    </row>
    <row r="321" spans="1:14" s="149" customFormat="1" ht="14.25">
      <c r="A321" s="176"/>
      <c r="B321" s="146"/>
      <c r="C321" s="146"/>
      <c r="D321" s="176"/>
      <c r="E321" s="176"/>
      <c r="F321" s="176"/>
      <c r="G321" s="176"/>
      <c r="H321" s="176"/>
      <c r="I321" s="176"/>
      <c r="J321" s="176"/>
      <c r="K321" s="146"/>
      <c r="L321" s="146"/>
      <c r="M321" s="146"/>
      <c r="N321" s="146"/>
    </row>
    <row r="322" spans="1:14" s="149" customFormat="1" ht="14.25">
      <c r="A322" s="176"/>
      <c r="B322" s="146"/>
      <c r="C322" s="146"/>
      <c r="D322" s="176"/>
      <c r="E322" s="176"/>
      <c r="F322" s="176"/>
      <c r="G322" s="176"/>
      <c r="H322" s="176"/>
      <c r="I322" s="176"/>
      <c r="J322" s="176"/>
      <c r="K322" s="146"/>
      <c r="L322" s="146"/>
      <c r="M322" s="146"/>
      <c r="N322" s="146"/>
    </row>
    <row r="323" spans="1:14" s="149" customFormat="1" ht="14.25">
      <c r="A323" s="176"/>
      <c r="B323" s="146"/>
      <c r="C323" s="146"/>
      <c r="D323" s="176"/>
      <c r="E323" s="176"/>
      <c r="F323" s="176"/>
      <c r="G323" s="176"/>
      <c r="H323" s="176"/>
      <c r="I323" s="176"/>
      <c r="J323" s="176"/>
      <c r="K323" s="146"/>
      <c r="L323" s="146"/>
      <c r="M323" s="146"/>
      <c r="N323" s="146"/>
    </row>
    <row r="324" spans="1:14" s="149" customFormat="1" ht="14.25">
      <c r="A324" s="176"/>
      <c r="B324" s="146"/>
      <c r="C324" s="146"/>
      <c r="D324" s="176"/>
      <c r="E324" s="176"/>
      <c r="F324" s="176"/>
      <c r="G324" s="176"/>
      <c r="H324" s="176"/>
      <c r="I324" s="176"/>
      <c r="J324" s="176"/>
      <c r="K324" s="146"/>
      <c r="L324" s="146"/>
      <c r="M324" s="146"/>
      <c r="N324" s="146"/>
    </row>
    <row r="325" spans="1:14" s="149" customFormat="1" ht="14.25">
      <c r="A325" s="176"/>
      <c r="B325" s="146"/>
      <c r="C325" s="146"/>
      <c r="D325" s="176"/>
      <c r="E325" s="176"/>
      <c r="F325" s="176"/>
      <c r="G325" s="176"/>
      <c r="H325" s="176"/>
      <c r="I325" s="176"/>
      <c r="J325" s="176"/>
      <c r="K325" s="146"/>
      <c r="L325" s="146"/>
      <c r="M325" s="146"/>
      <c r="N325" s="146"/>
    </row>
    <row r="326" spans="1:14" s="149" customFormat="1" ht="14.25">
      <c r="A326" s="176"/>
      <c r="B326" s="146"/>
      <c r="C326" s="146"/>
      <c r="D326" s="176"/>
      <c r="E326" s="176"/>
      <c r="F326" s="176"/>
      <c r="G326" s="176"/>
      <c r="H326" s="176"/>
      <c r="I326" s="176"/>
      <c r="J326" s="176"/>
      <c r="K326" s="146"/>
      <c r="L326" s="146"/>
      <c r="M326" s="146"/>
      <c r="N326" s="146"/>
    </row>
    <row r="327" spans="1:14" s="149" customFormat="1" ht="14.25">
      <c r="A327" s="176"/>
      <c r="B327" s="146"/>
      <c r="C327" s="146"/>
      <c r="D327" s="176"/>
      <c r="E327" s="176"/>
      <c r="F327" s="176"/>
      <c r="G327" s="176"/>
      <c r="H327" s="176"/>
      <c r="I327" s="176"/>
      <c r="J327" s="176"/>
      <c r="K327" s="146"/>
      <c r="L327" s="146"/>
      <c r="M327" s="146"/>
      <c r="N327" s="146"/>
    </row>
  </sheetData>
  <sheetProtection/>
  <mergeCells count="96">
    <mergeCell ref="N137:N138"/>
    <mergeCell ref="N147:N148"/>
    <mergeCell ref="N56:N57"/>
    <mergeCell ref="N66:N67"/>
    <mergeCell ref="N76:N77"/>
    <mergeCell ref="N106:N107"/>
    <mergeCell ref="N127:N128"/>
    <mergeCell ref="N3:N4"/>
    <mergeCell ref="N15:N16"/>
    <mergeCell ref="N26:N27"/>
    <mergeCell ref="N36:N37"/>
    <mergeCell ref="N46:N47"/>
    <mergeCell ref="D137:I137"/>
    <mergeCell ref="J137:M137"/>
    <mergeCell ref="A145:J145"/>
    <mergeCell ref="A146:J146"/>
    <mergeCell ref="D147:I147"/>
    <mergeCell ref="J147:M147"/>
    <mergeCell ref="A137:A138"/>
    <mergeCell ref="A147:A148"/>
    <mergeCell ref="B137:B138"/>
    <mergeCell ref="B147:B148"/>
    <mergeCell ref="C137:C138"/>
    <mergeCell ref="C147:C148"/>
    <mergeCell ref="A126:J126"/>
    <mergeCell ref="D127:I127"/>
    <mergeCell ref="J127:M127"/>
    <mergeCell ref="A135:J135"/>
    <mergeCell ref="A136:J136"/>
    <mergeCell ref="A127:A128"/>
    <mergeCell ref="B127:B128"/>
    <mergeCell ref="C127:C128"/>
    <mergeCell ref="A104:J104"/>
    <mergeCell ref="A105:J105"/>
    <mergeCell ref="D106:I106"/>
    <mergeCell ref="J106:M106"/>
    <mergeCell ref="A125:J125"/>
    <mergeCell ref="A106:A107"/>
    <mergeCell ref="B106:B107"/>
    <mergeCell ref="C106:C107"/>
    <mergeCell ref="D66:I66"/>
    <mergeCell ref="J66:M66"/>
    <mergeCell ref="A74:J74"/>
    <mergeCell ref="A75:J75"/>
    <mergeCell ref="D76:I76"/>
    <mergeCell ref="J76:M76"/>
    <mergeCell ref="A66:A67"/>
    <mergeCell ref="A76:A77"/>
    <mergeCell ref="B66:B67"/>
    <mergeCell ref="B76:B77"/>
    <mergeCell ref="C66:C67"/>
    <mergeCell ref="C76:C77"/>
    <mergeCell ref="A55:J55"/>
    <mergeCell ref="D56:I56"/>
    <mergeCell ref="J56:M56"/>
    <mergeCell ref="A64:J64"/>
    <mergeCell ref="A65:J65"/>
    <mergeCell ref="A56:A57"/>
    <mergeCell ref="B56:B57"/>
    <mergeCell ref="C56:C57"/>
    <mergeCell ref="A44:J44"/>
    <mergeCell ref="A45:J45"/>
    <mergeCell ref="D46:I46"/>
    <mergeCell ref="J46:M46"/>
    <mergeCell ref="A54:J54"/>
    <mergeCell ref="A46:A47"/>
    <mergeCell ref="B46:B47"/>
    <mergeCell ref="C46:C47"/>
    <mergeCell ref="D26:I26"/>
    <mergeCell ref="J26:M26"/>
    <mergeCell ref="A34:J34"/>
    <mergeCell ref="A35:J35"/>
    <mergeCell ref="D36:I36"/>
    <mergeCell ref="J36:M36"/>
    <mergeCell ref="A26:A27"/>
    <mergeCell ref="A36:A37"/>
    <mergeCell ref="B26:B27"/>
    <mergeCell ref="B36:B37"/>
    <mergeCell ref="C26:C27"/>
    <mergeCell ref="C36:C37"/>
    <mergeCell ref="A14:J14"/>
    <mergeCell ref="D15:I15"/>
    <mergeCell ref="J15:M15"/>
    <mergeCell ref="A24:J24"/>
    <mergeCell ref="A25:J25"/>
    <mergeCell ref="A15:A16"/>
    <mergeCell ref="B15:B16"/>
    <mergeCell ref="C15:C16"/>
    <mergeCell ref="A1:J1"/>
    <mergeCell ref="A2:J2"/>
    <mergeCell ref="D3:I3"/>
    <mergeCell ref="J3:M3"/>
    <mergeCell ref="A13:J13"/>
    <mergeCell ref="A3:A4"/>
    <mergeCell ref="B3:B4"/>
    <mergeCell ref="C3:C4"/>
  </mergeCells>
  <printOptions/>
  <pageMargins left="0.75" right="0.75" top="1" bottom="1" header="0.511805555555556" footer="0.511805555555556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95"/>
  <sheetViews>
    <sheetView zoomScalePageLayoutView="0" workbookViewId="0" topLeftCell="A309">
      <selection activeCell="D324" sqref="D324"/>
    </sheetView>
  </sheetViews>
  <sheetFormatPr defaultColWidth="9.00390625" defaultRowHeight="15"/>
  <cols>
    <col min="1" max="1" width="3.421875" style="4" customWidth="1"/>
    <col min="2" max="2" width="8.7109375" style="3" customWidth="1"/>
    <col min="3" max="3" width="29.8515625" style="3" customWidth="1"/>
    <col min="4" max="5" width="8.421875" style="4" customWidth="1"/>
    <col min="6" max="6" width="6.8515625" style="4" customWidth="1"/>
    <col min="7" max="7" width="8.57421875" style="4" customWidth="1"/>
    <col min="8" max="8" width="6.7109375" style="4" customWidth="1"/>
    <col min="9" max="9" width="9.00390625" style="4" customWidth="1"/>
    <col min="10" max="10" width="10.140625" style="4" customWidth="1"/>
    <col min="11" max="11" width="8.140625" style="3" customWidth="1"/>
    <col min="12" max="16384" width="9.00390625" style="4" customWidth="1"/>
  </cols>
  <sheetData>
    <row r="1" spans="1:10" s="1" customFormat="1" ht="18.75">
      <c r="A1" s="263" t="s">
        <v>117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0" s="1" customFormat="1" ht="18.75">
      <c r="A2" s="263" t="s">
        <v>190</v>
      </c>
      <c r="B2" s="263"/>
      <c r="C2" s="263"/>
      <c r="D2" s="263"/>
      <c r="E2" s="263"/>
      <c r="F2" s="263"/>
      <c r="G2" s="263"/>
      <c r="H2" s="263"/>
      <c r="I2" s="263"/>
      <c r="J2" s="263"/>
    </row>
    <row r="3" spans="1:14" s="57" customFormat="1" ht="15.75" customHeight="1">
      <c r="A3" s="256"/>
      <c r="B3" s="258" t="s">
        <v>191</v>
      </c>
      <c r="C3" s="258" t="s">
        <v>3</v>
      </c>
      <c r="D3" s="252" t="s">
        <v>4</v>
      </c>
      <c r="E3" s="253"/>
      <c r="F3" s="253"/>
      <c r="G3" s="253"/>
      <c r="H3" s="253"/>
      <c r="I3" s="254"/>
      <c r="J3" s="252" t="s">
        <v>5</v>
      </c>
      <c r="K3" s="253"/>
      <c r="L3" s="253"/>
      <c r="M3" s="255"/>
      <c r="N3" s="261" t="s">
        <v>6</v>
      </c>
    </row>
    <row r="4" spans="1:14" s="57" customFormat="1" ht="14.25">
      <c r="A4" s="257"/>
      <c r="B4" s="259"/>
      <c r="C4" s="259"/>
      <c r="D4" s="60" t="s">
        <v>7</v>
      </c>
      <c r="E4" s="61" t="s">
        <v>8</v>
      </c>
      <c r="F4" s="61" t="s">
        <v>9</v>
      </c>
      <c r="G4" s="61" t="s">
        <v>10</v>
      </c>
      <c r="H4" s="61" t="s">
        <v>11</v>
      </c>
      <c r="I4" s="98" t="s">
        <v>12</v>
      </c>
      <c r="J4" s="60" t="s">
        <v>13</v>
      </c>
      <c r="K4" s="61" t="s">
        <v>14</v>
      </c>
      <c r="L4" s="61" t="s">
        <v>15</v>
      </c>
      <c r="M4" s="99" t="s">
        <v>16</v>
      </c>
      <c r="N4" s="262"/>
    </row>
    <row r="5" spans="1:14" s="58" customFormat="1" ht="14.25" customHeight="1">
      <c r="A5" s="62"/>
      <c r="B5" s="63"/>
      <c r="C5" s="64" t="s">
        <v>17</v>
      </c>
      <c r="D5" s="65"/>
      <c r="E5" s="66"/>
      <c r="F5" s="66"/>
      <c r="G5" s="66"/>
      <c r="H5" s="66"/>
      <c r="I5" s="100"/>
      <c r="J5" s="65"/>
      <c r="K5" s="66"/>
      <c r="L5" s="66"/>
      <c r="M5" s="100"/>
      <c r="N5" s="101">
        <v>62950.69</v>
      </c>
    </row>
    <row r="6" spans="1:14" s="59" customFormat="1" ht="14.25" customHeight="1">
      <c r="A6" s="67">
        <v>1</v>
      </c>
      <c r="B6" s="68"/>
      <c r="C6" s="69" t="s">
        <v>134</v>
      </c>
      <c r="D6" s="70"/>
      <c r="E6" s="71"/>
      <c r="F6" s="71"/>
      <c r="G6" s="71"/>
      <c r="H6" s="71"/>
      <c r="I6" s="102"/>
      <c r="J6" s="70"/>
      <c r="K6" s="71"/>
      <c r="L6" s="71"/>
      <c r="M6" s="102"/>
      <c r="N6" s="103">
        <f>N5+SUM(D6:I6)-SUM(J6:M6)</f>
        <v>62950.69</v>
      </c>
    </row>
    <row r="7" spans="1:14" s="58" customFormat="1" ht="14.25" customHeight="1">
      <c r="A7" s="72"/>
      <c r="B7" s="73"/>
      <c r="C7" s="74" t="s">
        <v>20</v>
      </c>
      <c r="D7" s="75">
        <f aca="true" t="shared" si="0" ref="D7:M7">SUM(D6:D6)</f>
        <v>0</v>
      </c>
      <c r="E7" s="76">
        <f t="shared" si="0"/>
        <v>0</v>
      </c>
      <c r="F7" s="76">
        <f t="shared" si="0"/>
        <v>0</v>
      </c>
      <c r="G7" s="76">
        <f t="shared" si="0"/>
        <v>0</v>
      </c>
      <c r="H7" s="76">
        <f t="shared" si="0"/>
        <v>0</v>
      </c>
      <c r="I7" s="104">
        <f t="shared" si="0"/>
        <v>0</v>
      </c>
      <c r="J7" s="75">
        <f t="shared" si="0"/>
        <v>0</v>
      </c>
      <c r="K7" s="76">
        <f t="shared" si="0"/>
        <v>0</v>
      </c>
      <c r="L7" s="76">
        <f t="shared" si="0"/>
        <v>0</v>
      </c>
      <c r="M7" s="104">
        <f t="shared" si="0"/>
        <v>0</v>
      </c>
      <c r="N7" s="105">
        <f>N5+SUM(D7:I7)-SUM(J7:M7)</f>
        <v>62950.69</v>
      </c>
    </row>
    <row r="8" spans="1:14" s="58" customFormat="1" ht="14.25" customHeight="1">
      <c r="A8" s="77"/>
      <c r="B8" s="77"/>
      <c r="C8" s="78" t="s">
        <v>21</v>
      </c>
      <c r="D8" s="79">
        <f aca="true" t="shared" si="1" ref="D8:N8">D7</f>
        <v>0</v>
      </c>
      <c r="E8" s="80">
        <f t="shared" si="1"/>
        <v>0</v>
      </c>
      <c r="F8" s="80">
        <f t="shared" si="1"/>
        <v>0</v>
      </c>
      <c r="G8" s="80">
        <f t="shared" si="1"/>
        <v>0</v>
      </c>
      <c r="H8" s="80">
        <f t="shared" si="1"/>
        <v>0</v>
      </c>
      <c r="I8" s="106">
        <f t="shared" si="1"/>
        <v>0</v>
      </c>
      <c r="J8" s="107">
        <f t="shared" si="1"/>
        <v>0</v>
      </c>
      <c r="K8" s="108">
        <f t="shared" si="1"/>
        <v>0</v>
      </c>
      <c r="L8" s="108">
        <f t="shared" si="1"/>
        <v>0</v>
      </c>
      <c r="M8" s="109">
        <f t="shared" si="1"/>
        <v>0</v>
      </c>
      <c r="N8" s="106">
        <f t="shared" si="1"/>
        <v>62950.69</v>
      </c>
    </row>
    <row r="9" spans="1:14" s="58" customFormat="1" ht="14.25" customHeight="1">
      <c r="A9" s="81"/>
      <c r="B9" s="81"/>
      <c r="C9" s="82" t="s">
        <v>192</v>
      </c>
      <c r="D9" s="83">
        <f>154349+D8</f>
        <v>154349</v>
      </c>
      <c r="E9" s="84">
        <f>7308.91+E8</f>
        <v>7308.91</v>
      </c>
      <c r="F9" s="84">
        <v>0</v>
      </c>
      <c r="G9" s="84">
        <v>0</v>
      </c>
      <c r="H9" s="84">
        <v>0</v>
      </c>
      <c r="I9" s="110">
        <f>117.66+I8</f>
        <v>117.66</v>
      </c>
      <c r="J9" s="84">
        <f>97750+J8</f>
        <v>97750</v>
      </c>
      <c r="K9" s="84">
        <v>0</v>
      </c>
      <c r="L9" s="84">
        <v>0</v>
      </c>
      <c r="M9" s="84">
        <f>1074.88+M8</f>
        <v>1074.88</v>
      </c>
      <c r="N9" s="110">
        <f>SUM(D9:I9)-SUM(J9:M9)</f>
        <v>62950.69</v>
      </c>
    </row>
    <row r="10" spans="1:14" s="3" customFormat="1" ht="14.25">
      <c r="A10" s="85"/>
      <c r="B10" s="58"/>
      <c r="C10" s="58"/>
      <c r="D10" s="85"/>
      <c r="E10" s="85"/>
      <c r="F10" s="85"/>
      <c r="G10" s="85"/>
      <c r="H10" s="85"/>
      <c r="I10" s="85"/>
      <c r="J10" s="85"/>
      <c r="K10" s="58"/>
      <c r="L10" s="58"/>
      <c r="M10" s="58"/>
      <c r="N10" s="58"/>
    </row>
    <row r="11" spans="1:10" s="1" customFormat="1" ht="18.75">
      <c r="A11" s="263" t="s">
        <v>124</v>
      </c>
      <c r="B11" s="263"/>
      <c r="C11" s="263"/>
      <c r="D11" s="263"/>
      <c r="E11" s="263"/>
      <c r="F11" s="263"/>
      <c r="G11" s="263"/>
      <c r="H11" s="263"/>
      <c r="I11" s="263"/>
      <c r="J11" s="263"/>
    </row>
    <row r="12" spans="1:10" s="1" customFormat="1" ht="18.75">
      <c r="A12" s="263" t="s">
        <v>190</v>
      </c>
      <c r="B12" s="263"/>
      <c r="C12" s="263"/>
      <c r="D12" s="263"/>
      <c r="E12" s="263"/>
      <c r="F12" s="263"/>
      <c r="G12" s="263"/>
      <c r="H12" s="263"/>
      <c r="I12" s="263"/>
      <c r="J12" s="263"/>
    </row>
    <row r="13" spans="1:14" s="57" customFormat="1" ht="15.75" customHeight="1">
      <c r="A13" s="256"/>
      <c r="B13" s="258" t="s">
        <v>191</v>
      </c>
      <c r="C13" s="258" t="s">
        <v>3</v>
      </c>
      <c r="D13" s="252" t="s">
        <v>4</v>
      </c>
      <c r="E13" s="253"/>
      <c r="F13" s="253"/>
      <c r="G13" s="253"/>
      <c r="H13" s="253"/>
      <c r="I13" s="254"/>
      <c r="J13" s="252" t="s">
        <v>5</v>
      </c>
      <c r="K13" s="253"/>
      <c r="L13" s="253"/>
      <c r="M13" s="255"/>
      <c r="N13" s="261" t="s">
        <v>6</v>
      </c>
    </row>
    <row r="14" spans="1:14" s="57" customFormat="1" ht="14.25">
      <c r="A14" s="257"/>
      <c r="B14" s="259"/>
      <c r="C14" s="260"/>
      <c r="D14" s="60" t="s">
        <v>7</v>
      </c>
      <c r="E14" s="61" t="s">
        <v>8</v>
      </c>
      <c r="F14" s="61" t="s">
        <v>9</v>
      </c>
      <c r="G14" s="61" t="s">
        <v>10</v>
      </c>
      <c r="H14" s="61" t="s">
        <v>11</v>
      </c>
      <c r="I14" s="98" t="s">
        <v>12</v>
      </c>
      <c r="J14" s="60" t="s">
        <v>13</v>
      </c>
      <c r="K14" s="61" t="s">
        <v>14</v>
      </c>
      <c r="L14" s="61" t="s">
        <v>15</v>
      </c>
      <c r="M14" s="99" t="s">
        <v>16</v>
      </c>
      <c r="N14" s="262"/>
    </row>
    <row r="15" spans="1:14" s="58" customFormat="1" ht="14.25" customHeight="1">
      <c r="A15" s="62"/>
      <c r="B15" s="86"/>
      <c r="C15" s="72" t="s">
        <v>24</v>
      </c>
      <c r="D15" s="87"/>
      <c r="E15" s="66"/>
      <c r="F15" s="66"/>
      <c r="G15" s="66"/>
      <c r="H15" s="66"/>
      <c r="I15" s="100"/>
      <c r="J15" s="65"/>
      <c r="K15" s="66"/>
      <c r="L15" s="66"/>
      <c r="M15" s="100"/>
      <c r="N15" s="101">
        <f>N9</f>
        <v>62950.69</v>
      </c>
    </row>
    <row r="16" spans="1:14" s="58" customFormat="1" ht="14.25" customHeight="1">
      <c r="A16" s="88">
        <v>1</v>
      </c>
      <c r="B16" s="89" t="s">
        <v>193</v>
      </c>
      <c r="C16" s="90" t="s">
        <v>194</v>
      </c>
      <c r="D16" s="91">
        <v>1000</v>
      </c>
      <c r="E16" s="92"/>
      <c r="F16" s="92"/>
      <c r="G16" s="92"/>
      <c r="H16" s="92"/>
      <c r="I16" s="111"/>
      <c r="J16" s="112"/>
      <c r="K16" s="92"/>
      <c r="L16" s="92"/>
      <c r="M16" s="111"/>
      <c r="N16" s="113">
        <f>N15+SUM(D16:I16)-SUM(J16:M16)</f>
        <v>63950.69</v>
      </c>
    </row>
    <row r="17" spans="1:14" s="58" customFormat="1" ht="14.25" customHeight="1">
      <c r="A17" s="62">
        <f>A16+1</f>
        <v>2</v>
      </c>
      <c r="B17" s="93" t="s">
        <v>26</v>
      </c>
      <c r="C17" s="90" t="s">
        <v>195</v>
      </c>
      <c r="D17" s="87">
        <v>400</v>
      </c>
      <c r="E17" s="66"/>
      <c r="F17" s="66"/>
      <c r="G17" s="66"/>
      <c r="H17" s="66"/>
      <c r="I17" s="100">
        <v>1.8</v>
      </c>
      <c r="J17" s="65"/>
      <c r="K17" s="66"/>
      <c r="L17" s="66"/>
      <c r="M17" s="100"/>
      <c r="N17" s="113">
        <f>N16+SUM(D17:I17)-SUM(J17:M17)</f>
        <v>64352.49</v>
      </c>
    </row>
    <row r="18" spans="1:14" s="58" customFormat="1" ht="14.25" customHeight="1">
      <c r="A18" s="62">
        <f>A17+1</f>
        <v>3</v>
      </c>
      <c r="B18" s="93" t="s">
        <v>196</v>
      </c>
      <c r="C18" s="90" t="s">
        <v>197</v>
      </c>
      <c r="D18" s="87"/>
      <c r="E18" s="66"/>
      <c r="F18" s="66"/>
      <c r="G18" s="66"/>
      <c r="H18" s="66"/>
      <c r="I18" s="100"/>
      <c r="J18" s="65">
        <v>1000</v>
      </c>
      <c r="K18" s="66"/>
      <c r="L18" s="66"/>
      <c r="M18" s="100"/>
      <c r="N18" s="113">
        <f>N17+SUM(D18:I18)-SUM(J18:M18)</f>
        <v>63352.49</v>
      </c>
    </row>
    <row r="19" spans="1:14" s="58" customFormat="1" ht="14.25" customHeight="1">
      <c r="A19" s="62">
        <f>A18+1</f>
        <v>4</v>
      </c>
      <c r="B19" s="93" t="s">
        <v>196</v>
      </c>
      <c r="C19" s="90" t="s">
        <v>198</v>
      </c>
      <c r="D19" s="87"/>
      <c r="E19" s="66"/>
      <c r="F19" s="66"/>
      <c r="G19" s="66"/>
      <c r="H19" s="66"/>
      <c r="I19" s="100"/>
      <c r="J19" s="65">
        <v>1000</v>
      </c>
      <c r="K19" s="66"/>
      <c r="L19" s="66"/>
      <c r="M19" s="100"/>
      <c r="N19" s="113">
        <f>N18+SUM(D19:I19)-SUM(J19:M19)</f>
        <v>62352.49</v>
      </c>
    </row>
    <row r="20" spans="1:14" s="58" customFormat="1" ht="14.25" customHeight="1">
      <c r="A20" s="62">
        <f aca="true" t="shared" si="2" ref="A20:A52">A19+1</f>
        <v>5</v>
      </c>
      <c r="B20" s="93" t="s">
        <v>196</v>
      </c>
      <c r="C20" s="90" t="s">
        <v>199</v>
      </c>
      <c r="D20" s="87"/>
      <c r="E20" s="66"/>
      <c r="F20" s="66"/>
      <c r="G20" s="66"/>
      <c r="H20" s="66"/>
      <c r="I20" s="100"/>
      <c r="J20" s="65">
        <v>1000</v>
      </c>
      <c r="K20" s="66"/>
      <c r="L20" s="66"/>
      <c r="M20" s="100"/>
      <c r="N20" s="113">
        <f aca="true" t="shared" si="3" ref="N20:N53">N19+SUM(D20:I20)-SUM(J20:M20)</f>
        <v>61352.49</v>
      </c>
    </row>
    <row r="21" spans="1:14" s="58" customFormat="1" ht="14.25" customHeight="1">
      <c r="A21" s="62">
        <f t="shared" si="2"/>
        <v>6</v>
      </c>
      <c r="B21" s="93" t="s">
        <v>196</v>
      </c>
      <c r="C21" s="90" t="s">
        <v>200</v>
      </c>
      <c r="D21" s="87"/>
      <c r="E21" s="66"/>
      <c r="F21" s="66"/>
      <c r="G21" s="66"/>
      <c r="H21" s="66"/>
      <c r="I21" s="100"/>
      <c r="J21" s="65">
        <v>1500</v>
      </c>
      <c r="K21" s="66"/>
      <c r="L21" s="66"/>
      <c r="M21" s="100"/>
      <c r="N21" s="113">
        <f t="shared" si="3"/>
        <v>59852.49</v>
      </c>
    </row>
    <row r="22" spans="1:14" s="58" customFormat="1" ht="14.25" customHeight="1">
      <c r="A22" s="62">
        <f t="shared" si="2"/>
        <v>7</v>
      </c>
      <c r="B22" s="93" t="s">
        <v>196</v>
      </c>
      <c r="C22" s="90" t="s">
        <v>201</v>
      </c>
      <c r="D22" s="87"/>
      <c r="E22" s="66"/>
      <c r="F22" s="66"/>
      <c r="G22" s="66"/>
      <c r="H22" s="66"/>
      <c r="I22" s="100"/>
      <c r="J22" s="65">
        <v>1000</v>
      </c>
      <c r="K22" s="66"/>
      <c r="L22" s="66"/>
      <c r="M22" s="100"/>
      <c r="N22" s="113">
        <f t="shared" si="3"/>
        <v>58852.49</v>
      </c>
    </row>
    <row r="23" spans="1:14" s="58" customFormat="1" ht="14.25" customHeight="1">
      <c r="A23" s="62">
        <f t="shared" si="2"/>
        <v>8</v>
      </c>
      <c r="B23" s="93" t="s">
        <v>196</v>
      </c>
      <c r="C23" s="90" t="s">
        <v>202</v>
      </c>
      <c r="D23" s="87"/>
      <c r="E23" s="66"/>
      <c r="F23" s="66"/>
      <c r="G23" s="66"/>
      <c r="H23" s="66"/>
      <c r="I23" s="100"/>
      <c r="J23" s="65">
        <v>1500</v>
      </c>
      <c r="K23" s="66"/>
      <c r="L23" s="66"/>
      <c r="M23" s="100"/>
      <c r="N23" s="113">
        <f t="shared" si="3"/>
        <v>57352.49</v>
      </c>
    </row>
    <row r="24" spans="1:14" s="58" customFormat="1" ht="14.25" customHeight="1">
      <c r="A24" s="62">
        <f t="shared" si="2"/>
        <v>9</v>
      </c>
      <c r="B24" s="93" t="s">
        <v>196</v>
      </c>
      <c r="C24" s="90" t="s">
        <v>203</v>
      </c>
      <c r="D24" s="87"/>
      <c r="E24" s="66"/>
      <c r="F24" s="66"/>
      <c r="G24" s="66"/>
      <c r="H24" s="66"/>
      <c r="I24" s="100"/>
      <c r="J24" s="65">
        <v>1500</v>
      </c>
      <c r="K24" s="66"/>
      <c r="L24" s="66"/>
      <c r="M24" s="100"/>
      <c r="N24" s="113">
        <f t="shared" si="3"/>
        <v>55852.49</v>
      </c>
    </row>
    <row r="25" spans="1:14" s="58" customFormat="1" ht="14.25" customHeight="1">
      <c r="A25" s="62">
        <f t="shared" si="2"/>
        <v>10</v>
      </c>
      <c r="B25" s="93" t="s">
        <v>196</v>
      </c>
      <c r="C25" s="90" t="s">
        <v>204</v>
      </c>
      <c r="D25" s="87"/>
      <c r="E25" s="66"/>
      <c r="F25" s="66"/>
      <c r="G25" s="66"/>
      <c r="H25" s="66"/>
      <c r="I25" s="100"/>
      <c r="J25" s="65">
        <v>2000</v>
      </c>
      <c r="K25" s="66"/>
      <c r="L25" s="66"/>
      <c r="M25" s="100"/>
      <c r="N25" s="113">
        <f t="shared" si="3"/>
        <v>53852.49</v>
      </c>
    </row>
    <row r="26" spans="1:14" s="58" customFormat="1" ht="14.25" customHeight="1">
      <c r="A26" s="62">
        <f t="shared" si="2"/>
        <v>11</v>
      </c>
      <c r="B26" s="93" t="s">
        <v>196</v>
      </c>
      <c r="C26" s="90" t="s">
        <v>205</v>
      </c>
      <c r="D26" s="87"/>
      <c r="E26" s="66"/>
      <c r="F26" s="66"/>
      <c r="G26" s="66"/>
      <c r="H26" s="66"/>
      <c r="I26" s="100"/>
      <c r="J26" s="65">
        <v>1500</v>
      </c>
      <c r="K26" s="66"/>
      <c r="L26" s="66"/>
      <c r="M26" s="100"/>
      <c r="N26" s="113">
        <f t="shared" si="3"/>
        <v>52352.49</v>
      </c>
    </row>
    <row r="27" spans="1:14" s="58" customFormat="1" ht="14.25" customHeight="1">
      <c r="A27" s="62">
        <f t="shared" si="2"/>
        <v>12</v>
      </c>
      <c r="B27" s="93" t="s">
        <v>196</v>
      </c>
      <c r="C27" s="90" t="s">
        <v>206</v>
      </c>
      <c r="D27" s="87"/>
      <c r="E27" s="66"/>
      <c r="F27" s="66"/>
      <c r="G27" s="66"/>
      <c r="H27" s="66"/>
      <c r="I27" s="100"/>
      <c r="J27" s="65">
        <v>1000</v>
      </c>
      <c r="K27" s="66"/>
      <c r="L27" s="66"/>
      <c r="M27" s="100"/>
      <c r="N27" s="113">
        <f t="shared" si="3"/>
        <v>51352.49</v>
      </c>
    </row>
    <row r="28" spans="1:14" s="58" customFormat="1" ht="14.25" customHeight="1">
      <c r="A28" s="62">
        <f t="shared" si="2"/>
        <v>13</v>
      </c>
      <c r="B28" s="93" t="s">
        <v>196</v>
      </c>
      <c r="C28" s="90" t="s">
        <v>207</v>
      </c>
      <c r="D28" s="87"/>
      <c r="E28" s="66"/>
      <c r="F28" s="66"/>
      <c r="G28" s="66"/>
      <c r="H28" s="66"/>
      <c r="I28" s="100"/>
      <c r="J28" s="65">
        <v>1000</v>
      </c>
      <c r="K28" s="66"/>
      <c r="L28" s="66"/>
      <c r="M28" s="100"/>
      <c r="N28" s="113">
        <f t="shared" si="3"/>
        <v>50352.49</v>
      </c>
    </row>
    <row r="29" spans="1:14" s="58" customFormat="1" ht="14.25" customHeight="1">
      <c r="A29" s="62">
        <f t="shared" si="2"/>
        <v>14</v>
      </c>
      <c r="B29" s="93" t="s">
        <v>196</v>
      </c>
      <c r="C29" s="90" t="s">
        <v>208</v>
      </c>
      <c r="D29" s="87"/>
      <c r="E29" s="66"/>
      <c r="F29" s="66"/>
      <c r="G29" s="66"/>
      <c r="H29" s="66"/>
      <c r="I29" s="100"/>
      <c r="J29" s="65">
        <v>1000</v>
      </c>
      <c r="K29" s="66"/>
      <c r="L29" s="66"/>
      <c r="M29" s="100"/>
      <c r="N29" s="113">
        <f t="shared" si="3"/>
        <v>49352.49</v>
      </c>
    </row>
    <row r="30" spans="1:14" s="58" customFormat="1" ht="14.25" customHeight="1">
      <c r="A30" s="62">
        <f t="shared" si="2"/>
        <v>15</v>
      </c>
      <c r="B30" s="93" t="s">
        <v>196</v>
      </c>
      <c r="C30" s="90" t="s">
        <v>209</v>
      </c>
      <c r="D30" s="87"/>
      <c r="E30" s="66"/>
      <c r="F30" s="66"/>
      <c r="G30" s="66"/>
      <c r="H30" s="66"/>
      <c r="I30" s="100"/>
      <c r="J30" s="65">
        <v>1000</v>
      </c>
      <c r="K30" s="66"/>
      <c r="L30" s="66"/>
      <c r="M30" s="100"/>
      <c r="N30" s="113">
        <f t="shared" si="3"/>
        <v>48352.49</v>
      </c>
    </row>
    <row r="31" spans="1:14" s="58" customFormat="1" ht="14.25" customHeight="1">
      <c r="A31" s="62">
        <f t="shared" si="2"/>
        <v>16</v>
      </c>
      <c r="B31" s="93" t="s">
        <v>196</v>
      </c>
      <c r="C31" s="90" t="s">
        <v>210</v>
      </c>
      <c r="D31" s="87"/>
      <c r="E31" s="66"/>
      <c r="F31" s="66"/>
      <c r="G31" s="66"/>
      <c r="H31" s="66"/>
      <c r="I31" s="100"/>
      <c r="J31" s="65">
        <v>1000</v>
      </c>
      <c r="K31" s="66"/>
      <c r="L31" s="66"/>
      <c r="M31" s="100"/>
      <c r="N31" s="113">
        <f t="shared" si="3"/>
        <v>47352.49</v>
      </c>
    </row>
    <row r="32" spans="1:14" s="58" customFormat="1" ht="14.25" customHeight="1">
      <c r="A32" s="62">
        <f t="shared" si="2"/>
        <v>17</v>
      </c>
      <c r="B32" s="93" t="s">
        <v>196</v>
      </c>
      <c r="C32" s="90" t="s">
        <v>211</v>
      </c>
      <c r="D32" s="87"/>
      <c r="E32" s="66"/>
      <c r="F32" s="66"/>
      <c r="G32" s="66"/>
      <c r="H32" s="66"/>
      <c r="I32" s="100"/>
      <c r="J32" s="65">
        <v>1000</v>
      </c>
      <c r="K32" s="66"/>
      <c r="L32" s="66"/>
      <c r="M32" s="100"/>
      <c r="N32" s="113">
        <f t="shared" si="3"/>
        <v>46352.49</v>
      </c>
    </row>
    <row r="33" spans="1:14" s="58" customFormat="1" ht="14.25" customHeight="1">
      <c r="A33" s="62">
        <f t="shared" si="2"/>
        <v>18</v>
      </c>
      <c r="B33" s="93" t="s">
        <v>196</v>
      </c>
      <c r="C33" s="90" t="s">
        <v>212</v>
      </c>
      <c r="D33" s="87"/>
      <c r="E33" s="66"/>
      <c r="F33" s="66"/>
      <c r="G33" s="66"/>
      <c r="H33" s="66"/>
      <c r="I33" s="100"/>
      <c r="J33" s="65">
        <v>1000</v>
      </c>
      <c r="K33" s="66"/>
      <c r="L33" s="66"/>
      <c r="M33" s="100"/>
      <c r="N33" s="113">
        <f t="shared" si="3"/>
        <v>45352.49</v>
      </c>
    </row>
    <row r="34" spans="1:14" s="58" customFormat="1" ht="14.25" customHeight="1">
      <c r="A34" s="62">
        <f t="shared" si="2"/>
        <v>19</v>
      </c>
      <c r="B34" s="93" t="s">
        <v>196</v>
      </c>
      <c r="C34" s="90" t="s">
        <v>213</v>
      </c>
      <c r="D34" s="87"/>
      <c r="E34" s="66"/>
      <c r="F34" s="66"/>
      <c r="G34" s="66"/>
      <c r="H34" s="66"/>
      <c r="I34" s="100"/>
      <c r="J34" s="65">
        <v>1000</v>
      </c>
      <c r="K34" s="66"/>
      <c r="L34" s="66"/>
      <c r="M34" s="100"/>
      <c r="N34" s="113">
        <f t="shared" si="3"/>
        <v>44352.49</v>
      </c>
    </row>
    <row r="35" spans="1:14" s="58" customFormat="1" ht="14.25" customHeight="1">
      <c r="A35" s="62">
        <f t="shared" si="2"/>
        <v>20</v>
      </c>
      <c r="B35" s="93" t="s">
        <v>196</v>
      </c>
      <c r="C35" s="90" t="s">
        <v>214</v>
      </c>
      <c r="D35" s="87"/>
      <c r="E35" s="66"/>
      <c r="F35" s="66"/>
      <c r="G35" s="66"/>
      <c r="H35" s="66"/>
      <c r="I35" s="100"/>
      <c r="J35" s="65">
        <v>1000</v>
      </c>
      <c r="K35" s="66"/>
      <c r="L35" s="66"/>
      <c r="M35" s="100"/>
      <c r="N35" s="113">
        <f t="shared" si="3"/>
        <v>43352.49</v>
      </c>
    </row>
    <row r="36" spans="1:14" s="58" customFormat="1" ht="14.25" customHeight="1">
      <c r="A36" s="62">
        <f t="shared" si="2"/>
        <v>21</v>
      </c>
      <c r="B36" s="93" t="s">
        <v>196</v>
      </c>
      <c r="C36" s="90" t="s">
        <v>215</v>
      </c>
      <c r="D36" s="87"/>
      <c r="E36" s="66"/>
      <c r="F36" s="66"/>
      <c r="G36" s="66"/>
      <c r="H36" s="66"/>
      <c r="I36" s="100"/>
      <c r="J36" s="65">
        <v>1000</v>
      </c>
      <c r="K36" s="66"/>
      <c r="L36" s="66"/>
      <c r="M36" s="100"/>
      <c r="N36" s="113">
        <f t="shared" si="3"/>
        <v>42352.49</v>
      </c>
    </row>
    <row r="37" spans="1:14" s="58" customFormat="1" ht="14.25" customHeight="1">
      <c r="A37" s="62">
        <f t="shared" si="2"/>
        <v>22</v>
      </c>
      <c r="B37" s="93" t="s">
        <v>196</v>
      </c>
      <c r="C37" s="90" t="s">
        <v>216</v>
      </c>
      <c r="D37" s="87"/>
      <c r="E37" s="66"/>
      <c r="F37" s="66"/>
      <c r="G37" s="66"/>
      <c r="H37" s="66"/>
      <c r="I37" s="100"/>
      <c r="J37" s="65">
        <v>1500</v>
      </c>
      <c r="K37" s="66"/>
      <c r="L37" s="66"/>
      <c r="M37" s="100"/>
      <c r="N37" s="113">
        <f t="shared" si="3"/>
        <v>40852.49</v>
      </c>
    </row>
    <row r="38" spans="1:14" s="58" customFormat="1" ht="14.25" customHeight="1">
      <c r="A38" s="62">
        <f t="shared" si="2"/>
        <v>23</v>
      </c>
      <c r="B38" s="93" t="s">
        <v>127</v>
      </c>
      <c r="C38" s="90" t="s">
        <v>128</v>
      </c>
      <c r="D38" s="87"/>
      <c r="E38" s="66"/>
      <c r="F38" s="66"/>
      <c r="G38" s="66"/>
      <c r="H38" s="66"/>
      <c r="I38" s="100"/>
      <c r="J38" s="65">
        <v>900</v>
      </c>
      <c r="K38" s="66"/>
      <c r="L38" s="66"/>
      <c r="M38" s="100"/>
      <c r="N38" s="113">
        <f t="shared" si="3"/>
        <v>39952.49</v>
      </c>
    </row>
    <row r="39" spans="1:14" s="58" customFormat="1" ht="14.25" customHeight="1">
      <c r="A39" s="62">
        <f t="shared" si="2"/>
        <v>24</v>
      </c>
      <c r="B39" s="93" t="s">
        <v>127</v>
      </c>
      <c r="C39" s="90" t="s">
        <v>217</v>
      </c>
      <c r="D39" s="87"/>
      <c r="E39" s="66"/>
      <c r="F39" s="66"/>
      <c r="G39" s="66"/>
      <c r="H39" s="66"/>
      <c r="I39" s="100"/>
      <c r="J39" s="65">
        <v>1000</v>
      </c>
      <c r="K39" s="66"/>
      <c r="L39" s="66"/>
      <c r="M39" s="100"/>
      <c r="N39" s="113">
        <f t="shared" si="3"/>
        <v>38952.49</v>
      </c>
    </row>
    <row r="40" spans="1:14" s="58" customFormat="1" ht="14.25" customHeight="1">
      <c r="A40" s="62">
        <f t="shared" si="2"/>
        <v>25</v>
      </c>
      <c r="B40" s="93" t="s">
        <v>127</v>
      </c>
      <c r="C40" s="90" t="s">
        <v>218</v>
      </c>
      <c r="D40" s="87"/>
      <c r="E40" s="66"/>
      <c r="F40" s="66"/>
      <c r="G40" s="66"/>
      <c r="H40" s="66"/>
      <c r="I40" s="100"/>
      <c r="J40" s="65">
        <v>1000</v>
      </c>
      <c r="K40" s="66"/>
      <c r="L40" s="66"/>
      <c r="M40" s="100"/>
      <c r="N40" s="113">
        <f t="shared" si="3"/>
        <v>37952.49</v>
      </c>
    </row>
    <row r="41" spans="1:14" s="58" customFormat="1" ht="14.25" customHeight="1">
      <c r="A41" s="62">
        <f t="shared" si="2"/>
        <v>26</v>
      </c>
      <c r="B41" s="93" t="s">
        <v>127</v>
      </c>
      <c r="C41" s="90" t="s">
        <v>219</v>
      </c>
      <c r="D41" s="87"/>
      <c r="E41" s="66"/>
      <c r="F41" s="66"/>
      <c r="G41" s="66"/>
      <c r="H41" s="66"/>
      <c r="I41" s="100"/>
      <c r="J41" s="65">
        <v>1000</v>
      </c>
      <c r="K41" s="66"/>
      <c r="L41" s="66"/>
      <c r="M41" s="100"/>
      <c r="N41" s="113">
        <f t="shared" si="3"/>
        <v>36952.49</v>
      </c>
    </row>
    <row r="42" spans="1:14" s="58" customFormat="1" ht="14.25" customHeight="1">
      <c r="A42" s="62">
        <f t="shared" si="2"/>
        <v>27</v>
      </c>
      <c r="B42" s="93" t="s">
        <v>127</v>
      </c>
      <c r="C42" s="90" t="s">
        <v>220</v>
      </c>
      <c r="D42" s="87"/>
      <c r="E42" s="66"/>
      <c r="F42" s="66"/>
      <c r="G42" s="66"/>
      <c r="H42" s="66"/>
      <c r="I42" s="100"/>
      <c r="J42" s="65">
        <v>1000</v>
      </c>
      <c r="K42" s="66"/>
      <c r="L42" s="66"/>
      <c r="M42" s="100"/>
      <c r="N42" s="113">
        <f t="shared" si="3"/>
        <v>35952.49</v>
      </c>
    </row>
    <row r="43" spans="1:14" s="58" customFormat="1" ht="14.25" customHeight="1">
      <c r="A43" s="62">
        <f t="shared" si="2"/>
        <v>28</v>
      </c>
      <c r="B43" s="93" t="s">
        <v>127</v>
      </c>
      <c r="C43" s="90" t="s">
        <v>221</v>
      </c>
      <c r="D43" s="87"/>
      <c r="E43" s="66"/>
      <c r="F43" s="66"/>
      <c r="G43" s="66"/>
      <c r="H43" s="66"/>
      <c r="I43" s="100"/>
      <c r="J43" s="65">
        <v>1000</v>
      </c>
      <c r="K43" s="66"/>
      <c r="L43" s="66"/>
      <c r="M43" s="100"/>
      <c r="N43" s="113">
        <f t="shared" si="3"/>
        <v>34952.49</v>
      </c>
    </row>
    <row r="44" spans="1:14" s="58" customFormat="1" ht="14.25" customHeight="1">
      <c r="A44" s="62">
        <f t="shared" si="2"/>
        <v>29</v>
      </c>
      <c r="B44" s="93" t="s">
        <v>127</v>
      </c>
      <c r="C44" s="90" t="s">
        <v>222</v>
      </c>
      <c r="D44" s="87"/>
      <c r="E44" s="66"/>
      <c r="F44" s="66"/>
      <c r="G44" s="66"/>
      <c r="H44" s="66"/>
      <c r="I44" s="100"/>
      <c r="J44" s="65">
        <v>1000</v>
      </c>
      <c r="K44" s="66"/>
      <c r="L44" s="66"/>
      <c r="M44" s="100"/>
      <c r="N44" s="113">
        <f t="shared" si="3"/>
        <v>33952.49</v>
      </c>
    </row>
    <row r="45" spans="1:14" s="58" customFormat="1" ht="14.25" customHeight="1">
      <c r="A45" s="62">
        <f t="shared" si="2"/>
        <v>30</v>
      </c>
      <c r="B45" s="93" t="s">
        <v>127</v>
      </c>
      <c r="C45" s="90" t="s">
        <v>223</v>
      </c>
      <c r="D45" s="87"/>
      <c r="E45" s="66"/>
      <c r="F45" s="66"/>
      <c r="G45" s="66"/>
      <c r="H45" s="66"/>
      <c r="I45" s="100"/>
      <c r="J45" s="65">
        <v>1000</v>
      </c>
      <c r="K45" s="66"/>
      <c r="L45" s="66"/>
      <c r="M45" s="100"/>
      <c r="N45" s="113">
        <f t="shared" si="3"/>
        <v>32952.49</v>
      </c>
    </row>
    <row r="46" spans="1:14" s="58" customFormat="1" ht="14.25" customHeight="1">
      <c r="A46" s="62">
        <f t="shared" si="2"/>
        <v>31</v>
      </c>
      <c r="B46" s="93" t="s">
        <v>127</v>
      </c>
      <c r="C46" s="90" t="s">
        <v>224</v>
      </c>
      <c r="D46" s="87"/>
      <c r="E46" s="66"/>
      <c r="F46" s="66"/>
      <c r="G46" s="66"/>
      <c r="H46" s="66"/>
      <c r="I46" s="100"/>
      <c r="J46" s="65">
        <v>1000</v>
      </c>
      <c r="K46" s="66"/>
      <c r="L46" s="66"/>
      <c r="M46" s="100"/>
      <c r="N46" s="113">
        <f t="shared" si="3"/>
        <v>31952.49</v>
      </c>
    </row>
    <row r="47" spans="1:14" s="58" customFormat="1" ht="14.25" customHeight="1">
      <c r="A47" s="62">
        <f t="shared" si="2"/>
        <v>32</v>
      </c>
      <c r="B47" s="93" t="s">
        <v>127</v>
      </c>
      <c r="C47" s="90" t="s">
        <v>225</v>
      </c>
      <c r="D47" s="87"/>
      <c r="E47" s="66"/>
      <c r="F47" s="66"/>
      <c r="G47" s="66"/>
      <c r="H47" s="66"/>
      <c r="I47" s="100"/>
      <c r="J47" s="65">
        <v>1000</v>
      </c>
      <c r="K47" s="66"/>
      <c r="L47" s="66"/>
      <c r="M47" s="100"/>
      <c r="N47" s="113">
        <f t="shared" si="3"/>
        <v>30952.49</v>
      </c>
    </row>
    <row r="48" spans="1:14" s="58" customFormat="1" ht="14.25" customHeight="1">
      <c r="A48" s="62">
        <f t="shared" si="2"/>
        <v>33</v>
      </c>
      <c r="B48" s="93" t="s">
        <v>127</v>
      </c>
      <c r="C48" s="90" t="s">
        <v>226</v>
      </c>
      <c r="D48" s="87"/>
      <c r="E48" s="66"/>
      <c r="F48" s="66"/>
      <c r="G48" s="66"/>
      <c r="H48" s="66"/>
      <c r="I48" s="100"/>
      <c r="J48" s="65">
        <v>1000</v>
      </c>
      <c r="K48" s="66"/>
      <c r="L48" s="66"/>
      <c r="M48" s="100"/>
      <c r="N48" s="113">
        <f t="shared" si="3"/>
        <v>29952.49</v>
      </c>
    </row>
    <row r="49" spans="1:14" s="58" customFormat="1" ht="14.25" customHeight="1">
      <c r="A49" s="62">
        <f t="shared" si="2"/>
        <v>34</v>
      </c>
      <c r="B49" s="93" t="s">
        <v>127</v>
      </c>
      <c r="C49" s="90" t="s">
        <v>227</v>
      </c>
      <c r="D49" s="87"/>
      <c r="E49" s="66"/>
      <c r="F49" s="66"/>
      <c r="G49" s="66"/>
      <c r="H49" s="66"/>
      <c r="I49" s="100"/>
      <c r="J49" s="65">
        <v>1000</v>
      </c>
      <c r="K49" s="66"/>
      <c r="L49" s="66"/>
      <c r="M49" s="100"/>
      <c r="N49" s="113">
        <f t="shared" si="3"/>
        <v>28952.49</v>
      </c>
    </row>
    <row r="50" spans="1:14" s="58" customFormat="1" ht="14.25" customHeight="1">
      <c r="A50" s="62">
        <f t="shared" si="2"/>
        <v>35</v>
      </c>
      <c r="B50" s="93" t="s">
        <v>127</v>
      </c>
      <c r="C50" s="90" t="s">
        <v>228</v>
      </c>
      <c r="D50" s="87"/>
      <c r="E50" s="66"/>
      <c r="F50" s="66"/>
      <c r="G50" s="66"/>
      <c r="H50" s="66"/>
      <c r="I50" s="100"/>
      <c r="J50" s="65">
        <v>1000</v>
      </c>
      <c r="K50" s="66"/>
      <c r="L50" s="66"/>
      <c r="M50" s="100"/>
      <c r="N50" s="113">
        <f t="shared" si="3"/>
        <v>27952.49</v>
      </c>
    </row>
    <row r="51" spans="1:14" s="58" customFormat="1" ht="14.25" customHeight="1">
      <c r="A51" s="62">
        <f t="shared" si="2"/>
        <v>36</v>
      </c>
      <c r="B51" s="93" t="s">
        <v>127</v>
      </c>
      <c r="C51" s="90" t="s">
        <v>229</v>
      </c>
      <c r="D51" s="87"/>
      <c r="E51" s="66"/>
      <c r="F51" s="66"/>
      <c r="G51" s="66"/>
      <c r="H51" s="66"/>
      <c r="I51" s="100"/>
      <c r="J51" s="65">
        <v>1000</v>
      </c>
      <c r="K51" s="66"/>
      <c r="L51" s="66"/>
      <c r="M51" s="100"/>
      <c r="N51" s="113">
        <f t="shared" si="3"/>
        <v>26952.49</v>
      </c>
    </row>
    <row r="52" spans="1:14" s="58" customFormat="1" ht="14.25" customHeight="1">
      <c r="A52" s="62">
        <f t="shared" si="2"/>
        <v>37</v>
      </c>
      <c r="B52" s="93" t="s">
        <v>127</v>
      </c>
      <c r="C52" s="90" t="s">
        <v>230</v>
      </c>
      <c r="D52" s="87"/>
      <c r="E52" s="66"/>
      <c r="F52" s="66"/>
      <c r="G52" s="66"/>
      <c r="H52" s="66"/>
      <c r="I52" s="100"/>
      <c r="J52" s="65">
        <v>1000</v>
      </c>
      <c r="K52" s="66"/>
      <c r="L52" s="66"/>
      <c r="M52" s="100"/>
      <c r="N52" s="113">
        <f t="shared" si="3"/>
        <v>25952.49</v>
      </c>
    </row>
    <row r="53" spans="1:14" s="58" customFormat="1" ht="14.25" customHeight="1">
      <c r="A53" s="62">
        <f>A52+1</f>
        <v>38</v>
      </c>
      <c r="B53" s="93" t="s">
        <v>127</v>
      </c>
      <c r="C53" s="94" t="s">
        <v>231</v>
      </c>
      <c r="D53" s="87"/>
      <c r="E53" s="66"/>
      <c r="F53" s="66"/>
      <c r="G53" s="66"/>
      <c r="H53" s="66"/>
      <c r="I53" s="100"/>
      <c r="J53" s="65">
        <v>1000</v>
      </c>
      <c r="K53" s="66"/>
      <c r="L53" s="66"/>
      <c r="M53" s="100"/>
      <c r="N53" s="113">
        <f t="shared" si="3"/>
        <v>24952.49</v>
      </c>
    </row>
    <row r="54" spans="1:14" s="58" customFormat="1" ht="14.25" customHeight="1">
      <c r="A54" s="72"/>
      <c r="B54" s="73"/>
      <c r="C54" s="95" t="s">
        <v>20</v>
      </c>
      <c r="D54" s="75">
        <f aca="true" t="shared" si="4" ref="D54:M54">SUM(D16:D53)</f>
        <v>1400</v>
      </c>
      <c r="E54" s="76">
        <f t="shared" si="4"/>
        <v>0</v>
      </c>
      <c r="F54" s="76">
        <f t="shared" si="4"/>
        <v>0</v>
      </c>
      <c r="G54" s="76">
        <f t="shared" si="4"/>
        <v>0</v>
      </c>
      <c r="H54" s="76">
        <f t="shared" si="4"/>
        <v>0</v>
      </c>
      <c r="I54" s="104">
        <f t="shared" si="4"/>
        <v>1.8</v>
      </c>
      <c r="J54" s="75">
        <f t="shared" si="4"/>
        <v>39400</v>
      </c>
      <c r="K54" s="76">
        <f t="shared" si="4"/>
        <v>0</v>
      </c>
      <c r="L54" s="76">
        <f t="shared" si="4"/>
        <v>0</v>
      </c>
      <c r="M54" s="104">
        <f t="shared" si="4"/>
        <v>0</v>
      </c>
      <c r="N54" s="105">
        <f>N15+SUM(D54:I54)-SUM(J54:M54)</f>
        <v>24952.49</v>
      </c>
    </row>
    <row r="55" spans="1:14" s="58" customFormat="1" ht="14.25" customHeight="1">
      <c r="A55" s="77"/>
      <c r="B55" s="77"/>
      <c r="C55" s="78" t="s">
        <v>28</v>
      </c>
      <c r="D55" s="79">
        <f aca="true" t="shared" si="5" ref="D55:N55">D54</f>
        <v>1400</v>
      </c>
      <c r="E55" s="80">
        <f t="shared" si="5"/>
        <v>0</v>
      </c>
      <c r="F55" s="80">
        <f t="shared" si="5"/>
        <v>0</v>
      </c>
      <c r="G55" s="80">
        <f t="shared" si="5"/>
        <v>0</v>
      </c>
      <c r="H55" s="80">
        <f t="shared" si="5"/>
        <v>0</v>
      </c>
      <c r="I55" s="106">
        <f t="shared" si="5"/>
        <v>1.8</v>
      </c>
      <c r="J55" s="107">
        <f t="shared" si="5"/>
        <v>39400</v>
      </c>
      <c r="K55" s="108">
        <f t="shared" si="5"/>
        <v>0</v>
      </c>
      <c r="L55" s="108">
        <f t="shared" si="5"/>
        <v>0</v>
      </c>
      <c r="M55" s="109">
        <f t="shared" si="5"/>
        <v>0</v>
      </c>
      <c r="N55" s="106">
        <f t="shared" si="5"/>
        <v>24952.49</v>
      </c>
    </row>
    <row r="56" spans="1:14" s="58" customFormat="1" ht="14.25" customHeight="1">
      <c r="A56" s="81"/>
      <c r="B56" s="81"/>
      <c r="C56" s="96" t="s">
        <v>232</v>
      </c>
      <c r="D56" s="83">
        <f aca="true" t="shared" si="6" ref="D56:M56">D55+D9</f>
        <v>155749</v>
      </c>
      <c r="E56" s="97">
        <f t="shared" si="6"/>
        <v>7308.91</v>
      </c>
      <c r="F56" s="97">
        <f t="shared" si="6"/>
        <v>0</v>
      </c>
      <c r="G56" s="97">
        <f t="shared" si="6"/>
        <v>0</v>
      </c>
      <c r="H56" s="97">
        <f t="shared" si="6"/>
        <v>0</v>
      </c>
      <c r="I56" s="114">
        <f t="shared" si="6"/>
        <v>119.46</v>
      </c>
      <c r="J56" s="84">
        <f t="shared" si="6"/>
        <v>137150</v>
      </c>
      <c r="K56" s="84">
        <f t="shared" si="6"/>
        <v>0</v>
      </c>
      <c r="L56" s="84">
        <f t="shared" si="6"/>
        <v>0</v>
      </c>
      <c r="M56" s="84">
        <f t="shared" si="6"/>
        <v>1074.88</v>
      </c>
      <c r="N56" s="110">
        <f>SUM(D56:I56)-SUM(J56:M56)</f>
        <v>24952.49</v>
      </c>
    </row>
    <row r="57" spans="1:14" s="3" customFormat="1" ht="14.25">
      <c r="A57" s="85"/>
      <c r="B57" s="58"/>
      <c r="C57" s="58"/>
      <c r="D57" s="85"/>
      <c r="E57" s="85"/>
      <c r="F57" s="85"/>
      <c r="G57" s="85"/>
      <c r="H57" s="85"/>
      <c r="I57" s="85"/>
      <c r="J57" s="85"/>
      <c r="K57" s="58"/>
      <c r="L57" s="58"/>
      <c r="M57" s="58"/>
      <c r="N57" s="58"/>
    </row>
    <row r="58" spans="1:10" s="1" customFormat="1" ht="18.75">
      <c r="A58" s="263" t="s">
        <v>129</v>
      </c>
      <c r="B58" s="263"/>
      <c r="C58" s="263"/>
      <c r="D58" s="263"/>
      <c r="E58" s="263"/>
      <c r="F58" s="263"/>
      <c r="G58" s="263"/>
      <c r="H58" s="263"/>
      <c r="I58" s="263"/>
      <c r="J58" s="263"/>
    </row>
    <row r="59" spans="1:10" s="1" customFormat="1" ht="18.75">
      <c r="A59" s="263" t="s">
        <v>190</v>
      </c>
      <c r="B59" s="263"/>
      <c r="C59" s="263"/>
      <c r="D59" s="263"/>
      <c r="E59" s="263"/>
      <c r="F59" s="263"/>
      <c r="G59" s="263"/>
      <c r="H59" s="263"/>
      <c r="I59" s="263"/>
      <c r="J59" s="263"/>
    </row>
    <row r="60" spans="1:14" s="57" customFormat="1" ht="15.75" customHeight="1">
      <c r="A60" s="256"/>
      <c r="B60" s="258" t="s">
        <v>191</v>
      </c>
      <c r="C60" s="258" t="s">
        <v>3</v>
      </c>
      <c r="D60" s="252" t="s">
        <v>4</v>
      </c>
      <c r="E60" s="253"/>
      <c r="F60" s="253"/>
      <c r="G60" s="253"/>
      <c r="H60" s="253"/>
      <c r="I60" s="254"/>
      <c r="J60" s="252" t="s">
        <v>5</v>
      </c>
      <c r="K60" s="253"/>
      <c r="L60" s="253"/>
      <c r="M60" s="255"/>
      <c r="N60" s="261" t="s">
        <v>6</v>
      </c>
    </row>
    <row r="61" spans="1:14" s="57" customFormat="1" ht="14.25">
      <c r="A61" s="257"/>
      <c r="B61" s="259"/>
      <c r="C61" s="260"/>
      <c r="D61" s="60" t="s">
        <v>7</v>
      </c>
      <c r="E61" s="61" t="s">
        <v>8</v>
      </c>
      <c r="F61" s="61" t="s">
        <v>9</v>
      </c>
      <c r="G61" s="61" t="s">
        <v>10</v>
      </c>
      <c r="H61" s="61" t="s">
        <v>11</v>
      </c>
      <c r="I61" s="98" t="s">
        <v>12</v>
      </c>
      <c r="J61" s="60" t="s">
        <v>13</v>
      </c>
      <c r="K61" s="61" t="s">
        <v>14</v>
      </c>
      <c r="L61" s="61" t="s">
        <v>15</v>
      </c>
      <c r="M61" s="99" t="s">
        <v>16</v>
      </c>
      <c r="N61" s="262"/>
    </row>
    <row r="62" spans="1:14" s="58" customFormat="1" ht="14.25" customHeight="1">
      <c r="A62" s="62"/>
      <c r="B62" s="86"/>
      <c r="C62" s="72" t="s">
        <v>24</v>
      </c>
      <c r="D62" s="87"/>
      <c r="E62" s="66"/>
      <c r="F62" s="66"/>
      <c r="G62" s="66"/>
      <c r="H62" s="66"/>
      <c r="I62" s="100"/>
      <c r="J62" s="65"/>
      <c r="K62" s="66"/>
      <c r="L62" s="66"/>
      <c r="M62" s="100"/>
      <c r="N62" s="101">
        <f>N56</f>
        <v>24952.49</v>
      </c>
    </row>
    <row r="63" spans="1:14" s="58" customFormat="1" ht="14.25" customHeight="1">
      <c r="A63" s="88">
        <v>1</v>
      </c>
      <c r="B63" s="89" t="s">
        <v>233</v>
      </c>
      <c r="C63" s="90" t="s">
        <v>234</v>
      </c>
      <c r="D63" s="91"/>
      <c r="E63" s="92"/>
      <c r="F63" s="92"/>
      <c r="G63" s="92"/>
      <c r="H63" s="92"/>
      <c r="I63" s="111"/>
      <c r="J63" s="112">
        <v>1500</v>
      </c>
      <c r="K63" s="92"/>
      <c r="L63" s="92"/>
      <c r="M63" s="111"/>
      <c r="N63" s="113">
        <f>N62+SUM(D63:I63)-SUM(J63:M63)</f>
        <v>23452.49</v>
      </c>
    </row>
    <row r="64" spans="1:14" s="58" customFormat="1" ht="14.25" customHeight="1">
      <c r="A64" s="88">
        <f aca="true" t="shared" si="7" ref="A64:A79">A63+1</f>
        <v>2</v>
      </c>
      <c r="B64" s="89" t="s">
        <v>233</v>
      </c>
      <c r="C64" s="90" t="s">
        <v>235</v>
      </c>
      <c r="D64" s="91"/>
      <c r="E64" s="92"/>
      <c r="F64" s="92"/>
      <c r="G64" s="92"/>
      <c r="H64" s="92"/>
      <c r="I64" s="111"/>
      <c r="J64" s="112">
        <v>1000</v>
      </c>
      <c r="K64" s="92"/>
      <c r="L64" s="92"/>
      <c r="M64" s="111"/>
      <c r="N64" s="113">
        <f>N63+SUM(D64:I64)-SUM(J64:M64)</f>
        <v>22452.49</v>
      </c>
    </row>
    <row r="65" spans="1:14" s="58" customFormat="1" ht="14.25" customHeight="1">
      <c r="A65" s="88">
        <f t="shared" si="7"/>
        <v>3</v>
      </c>
      <c r="B65" s="89" t="s">
        <v>233</v>
      </c>
      <c r="C65" s="90" t="s">
        <v>236</v>
      </c>
      <c r="D65" s="91"/>
      <c r="E65" s="92"/>
      <c r="F65" s="92"/>
      <c r="G65" s="92"/>
      <c r="H65" s="92"/>
      <c r="I65" s="111"/>
      <c r="J65" s="112">
        <v>1500</v>
      </c>
      <c r="K65" s="92"/>
      <c r="L65" s="92"/>
      <c r="M65" s="111"/>
      <c r="N65" s="113">
        <f aca="true" t="shared" si="8" ref="N65:N77">N64+SUM(D65:I65)-SUM(J65:M65)</f>
        <v>20952.49</v>
      </c>
    </row>
    <row r="66" spans="1:14" s="58" customFormat="1" ht="14.25" customHeight="1">
      <c r="A66" s="88">
        <f t="shared" si="7"/>
        <v>4</v>
      </c>
      <c r="B66" s="89" t="s">
        <v>233</v>
      </c>
      <c r="C66" s="90" t="s">
        <v>237</v>
      </c>
      <c r="D66" s="91"/>
      <c r="E66" s="92"/>
      <c r="F66" s="92"/>
      <c r="G66" s="92"/>
      <c r="H66" s="92"/>
      <c r="I66" s="111"/>
      <c r="J66" s="112">
        <v>1000</v>
      </c>
      <c r="K66" s="92"/>
      <c r="L66" s="92"/>
      <c r="M66" s="111"/>
      <c r="N66" s="113">
        <f t="shared" si="8"/>
        <v>19952.49</v>
      </c>
    </row>
    <row r="67" spans="1:14" s="58" customFormat="1" ht="14.25" customHeight="1">
      <c r="A67" s="88">
        <f t="shared" si="7"/>
        <v>5</v>
      </c>
      <c r="B67" s="89" t="s">
        <v>233</v>
      </c>
      <c r="C67" s="90" t="s">
        <v>238</v>
      </c>
      <c r="D67" s="91"/>
      <c r="E67" s="92"/>
      <c r="F67" s="92"/>
      <c r="G67" s="92"/>
      <c r="H67" s="92"/>
      <c r="I67" s="111"/>
      <c r="J67" s="112">
        <v>1000</v>
      </c>
      <c r="K67" s="92"/>
      <c r="L67" s="92"/>
      <c r="M67" s="111"/>
      <c r="N67" s="113">
        <f t="shared" si="8"/>
        <v>18952.49</v>
      </c>
    </row>
    <row r="68" spans="1:14" s="58" customFormat="1" ht="14.25" customHeight="1">
      <c r="A68" s="88">
        <f t="shared" si="7"/>
        <v>6</v>
      </c>
      <c r="B68" s="89" t="s">
        <v>233</v>
      </c>
      <c r="C68" s="90" t="s">
        <v>239</v>
      </c>
      <c r="D68" s="91"/>
      <c r="E68" s="92"/>
      <c r="F68" s="92"/>
      <c r="G68" s="92"/>
      <c r="H68" s="92"/>
      <c r="I68" s="111"/>
      <c r="J68" s="112">
        <v>1000</v>
      </c>
      <c r="K68" s="92"/>
      <c r="L68" s="92"/>
      <c r="M68" s="111"/>
      <c r="N68" s="113">
        <f t="shared" si="8"/>
        <v>17952.49</v>
      </c>
    </row>
    <row r="69" spans="1:14" s="58" customFormat="1" ht="14.25" customHeight="1">
      <c r="A69" s="88">
        <f t="shared" si="7"/>
        <v>7</v>
      </c>
      <c r="B69" s="89" t="s">
        <v>233</v>
      </c>
      <c r="C69" s="90" t="s">
        <v>240</v>
      </c>
      <c r="D69" s="91"/>
      <c r="E69" s="92"/>
      <c r="F69" s="92"/>
      <c r="G69" s="92"/>
      <c r="H69" s="92"/>
      <c r="I69" s="111"/>
      <c r="J69" s="112">
        <v>1000</v>
      </c>
      <c r="K69" s="92"/>
      <c r="L69" s="92"/>
      <c r="M69" s="111"/>
      <c r="N69" s="113">
        <f t="shared" si="8"/>
        <v>16952.49</v>
      </c>
    </row>
    <row r="70" spans="1:14" s="58" customFormat="1" ht="14.25" customHeight="1">
      <c r="A70" s="88">
        <f t="shared" si="7"/>
        <v>8</v>
      </c>
      <c r="B70" s="89" t="s">
        <v>233</v>
      </c>
      <c r="C70" s="90" t="s">
        <v>241</v>
      </c>
      <c r="D70" s="91"/>
      <c r="E70" s="92"/>
      <c r="F70" s="92"/>
      <c r="G70" s="92"/>
      <c r="H70" s="92"/>
      <c r="I70" s="111"/>
      <c r="J70" s="112">
        <v>1000</v>
      </c>
      <c r="K70" s="92"/>
      <c r="L70" s="92"/>
      <c r="M70" s="111"/>
      <c r="N70" s="113">
        <f t="shared" si="8"/>
        <v>15952.49</v>
      </c>
    </row>
    <row r="71" spans="1:14" s="58" customFormat="1" ht="14.25" customHeight="1">
      <c r="A71" s="88">
        <f t="shared" si="7"/>
        <v>9</v>
      </c>
      <c r="B71" s="89" t="s">
        <v>233</v>
      </c>
      <c r="C71" s="90" t="s">
        <v>242</v>
      </c>
      <c r="D71" s="91"/>
      <c r="E71" s="92"/>
      <c r="F71" s="92"/>
      <c r="G71" s="92"/>
      <c r="H71" s="92"/>
      <c r="I71" s="111"/>
      <c r="J71" s="112">
        <v>1000</v>
      </c>
      <c r="K71" s="92"/>
      <c r="L71" s="92"/>
      <c r="M71" s="111"/>
      <c r="N71" s="113">
        <f t="shared" si="8"/>
        <v>14952.49</v>
      </c>
    </row>
    <row r="72" spans="1:14" s="58" customFormat="1" ht="14.25" customHeight="1">
      <c r="A72" s="88">
        <f t="shared" si="7"/>
        <v>10</v>
      </c>
      <c r="B72" s="89" t="s">
        <v>243</v>
      </c>
      <c r="C72" s="90" t="s">
        <v>244</v>
      </c>
      <c r="D72" s="91"/>
      <c r="E72" s="92"/>
      <c r="F72" s="92"/>
      <c r="G72" s="92"/>
      <c r="H72" s="92"/>
      <c r="I72" s="111"/>
      <c r="J72" s="112">
        <v>1000</v>
      </c>
      <c r="K72" s="92"/>
      <c r="L72" s="92"/>
      <c r="M72" s="111"/>
      <c r="N72" s="113">
        <f t="shared" si="8"/>
        <v>13952.49</v>
      </c>
    </row>
    <row r="73" spans="1:14" s="58" customFormat="1" ht="14.25" customHeight="1">
      <c r="A73" s="88">
        <f t="shared" si="7"/>
        <v>11</v>
      </c>
      <c r="B73" s="89" t="s">
        <v>243</v>
      </c>
      <c r="C73" s="90" t="s">
        <v>245</v>
      </c>
      <c r="D73" s="91"/>
      <c r="E73" s="92"/>
      <c r="F73" s="92"/>
      <c r="G73" s="92"/>
      <c r="H73" s="92"/>
      <c r="I73" s="111"/>
      <c r="J73" s="112">
        <v>1500</v>
      </c>
      <c r="K73" s="92"/>
      <c r="L73" s="92"/>
      <c r="M73" s="111"/>
      <c r="N73" s="113">
        <f t="shared" si="8"/>
        <v>12452.49</v>
      </c>
    </row>
    <row r="74" spans="1:14" s="58" customFormat="1" ht="14.25" customHeight="1">
      <c r="A74" s="88">
        <f t="shared" si="7"/>
        <v>12</v>
      </c>
      <c r="B74" s="89" t="s">
        <v>243</v>
      </c>
      <c r="C74" s="90" t="s">
        <v>246</v>
      </c>
      <c r="D74" s="91"/>
      <c r="E74" s="92"/>
      <c r="F74" s="92"/>
      <c r="G74" s="92"/>
      <c r="H74" s="92"/>
      <c r="I74" s="111"/>
      <c r="J74" s="112">
        <v>1500</v>
      </c>
      <c r="K74" s="92"/>
      <c r="L74" s="92"/>
      <c r="M74" s="111"/>
      <c r="N74" s="113">
        <f t="shared" si="8"/>
        <v>10952.49</v>
      </c>
    </row>
    <row r="75" spans="1:14" s="58" customFormat="1" ht="14.25" customHeight="1">
      <c r="A75" s="88">
        <f t="shared" si="7"/>
        <v>13</v>
      </c>
      <c r="B75" s="89" t="s">
        <v>243</v>
      </c>
      <c r="C75" s="90" t="s">
        <v>247</v>
      </c>
      <c r="D75" s="91"/>
      <c r="E75" s="92"/>
      <c r="F75" s="92"/>
      <c r="G75" s="92"/>
      <c r="H75" s="92"/>
      <c r="I75" s="111"/>
      <c r="J75" s="112">
        <v>1000</v>
      </c>
      <c r="K75" s="92"/>
      <c r="L75" s="92"/>
      <c r="M75" s="111"/>
      <c r="N75" s="113">
        <f t="shared" si="8"/>
        <v>9952.48999999999</v>
      </c>
    </row>
    <row r="76" spans="1:14" s="58" customFormat="1" ht="14.25" customHeight="1">
      <c r="A76" s="88">
        <f t="shared" si="7"/>
        <v>14</v>
      </c>
      <c r="B76" s="89" t="s">
        <v>243</v>
      </c>
      <c r="C76" s="90" t="s">
        <v>248</v>
      </c>
      <c r="D76" s="91"/>
      <c r="E76" s="92"/>
      <c r="F76" s="92"/>
      <c r="G76" s="92"/>
      <c r="H76" s="92"/>
      <c r="I76" s="111"/>
      <c r="J76" s="112">
        <v>1000</v>
      </c>
      <c r="K76" s="92"/>
      <c r="L76" s="92"/>
      <c r="M76" s="111"/>
      <c r="N76" s="113">
        <f t="shared" si="8"/>
        <v>8952.48999999999</v>
      </c>
    </row>
    <row r="77" spans="1:14" s="58" customFormat="1" ht="14.25" customHeight="1">
      <c r="A77" s="88">
        <f t="shared" si="7"/>
        <v>15</v>
      </c>
      <c r="B77" s="89" t="s">
        <v>31</v>
      </c>
      <c r="C77" s="90" t="s">
        <v>249</v>
      </c>
      <c r="D77" s="91"/>
      <c r="E77" s="92"/>
      <c r="F77" s="92"/>
      <c r="G77" s="92"/>
      <c r="H77" s="92"/>
      <c r="I77" s="111"/>
      <c r="J77" s="112">
        <v>1500</v>
      </c>
      <c r="K77" s="92"/>
      <c r="L77" s="92"/>
      <c r="M77" s="111"/>
      <c r="N77" s="113">
        <f t="shared" si="8"/>
        <v>7452.48999999999</v>
      </c>
    </row>
    <row r="78" spans="1:14" s="58" customFormat="1" ht="14.25" customHeight="1">
      <c r="A78" s="88">
        <f t="shared" si="7"/>
        <v>16</v>
      </c>
      <c r="B78" s="89" t="s">
        <v>31</v>
      </c>
      <c r="C78" s="90" t="s">
        <v>250</v>
      </c>
      <c r="D78" s="91"/>
      <c r="E78" s="92"/>
      <c r="F78" s="92"/>
      <c r="G78" s="92"/>
      <c r="H78" s="92"/>
      <c r="I78" s="111"/>
      <c r="J78" s="112">
        <v>1000</v>
      </c>
      <c r="K78" s="92"/>
      <c r="L78" s="92"/>
      <c r="M78" s="111"/>
      <c r="N78" s="113">
        <f>N77+SUM(D78:I78)-SUM(J78:M78)</f>
        <v>6452.48999999999</v>
      </c>
    </row>
    <row r="79" spans="1:14" s="58" customFormat="1" ht="14.25" customHeight="1">
      <c r="A79" s="88">
        <f t="shared" si="7"/>
        <v>17</v>
      </c>
      <c r="B79" s="89" t="s">
        <v>31</v>
      </c>
      <c r="C79" s="94" t="s">
        <v>169</v>
      </c>
      <c r="D79" s="91"/>
      <c r="E79" s="92"/>
      <c r="F79" s="92"/>
      <c r="G79" s="92"/>
      <c r="H79" s="92"/>
      <c r="I79" s="111"/>
      <c r="J79" s="112">
        <v>5400</v>
      </c>
      <c r="K79" s="92"/>
      <c r="L79" s="92"/>
      <c r="M79" s="111"/>
      <c r="N79" s="113">
        <f>N78+SUM(D79:I79)-SUM(J79:M79)</f>
        <v>1052.48999999999</v>
      </c>
    </row>
    <row r="80" spans="1:14" s="58" customFormat="1" ht="14.25" customHeight="1">
      <c r="A80" s="72"/>
      <c r="B80" s="73"/>
      <c r="C80" s="95" t="s">
        <v>20</v>
      </c>
      <c r="D80" s="75">
        <f aca="true" t="shared" si="9" ref="D80:M80">SUM(D63:D79)</f>
        <v>0</v>
      </c>
      <c r="E80" s="76">
        <f t="shared" si="9"/>
        <v>0</v>
      </c>
      <c r="F80" s="76">
        <f t="shared" si="9"/>
        <v>0</v>
      </c>
      <c r="G80" s="76">
        <f t="shared" si="9"/>
        <v>0</v>
      </c>
      <c r="H80" s="76">
        <f t="shared" si="9"/>
        <v>0</v>
      </c>
      <c r="I80" s="104">
        <f t="shared" si="9"/>
        <v>0</v>
      </c>
      <c r="J80" s="75">
        <f t="shared" si="9"/>
        <v>23900</v>
      </c>
      <c r="K80" s="76">
        <f t="shared" si="9"/>
        <v>0</v>
      </c>
      <c r="L80" s="76">
        <f t="shared" si="9"/>
        <v>0</v>
      </c>
      <c r="M80" s="104">
        <f t="shared" si="9"/>
        <v>0</v>
      </c>
      <c r="N80" s="105">
        <f>N62+SUM(D80:I80)-SUM(J80:M80)</f>
        <v>1052.48999999999</v>
      </c>
    </row>
    <row r="81" spans="1:14" s="58" customFormat="1" ht="14.25" customHeight="1">
      <c r="A81" s="77"/>
      <c r="B81" s="77"/>
      <c r="C81" s="78" t="s">
        <v>36</v>
      </c>
      <c r="D81" s="79">
        <f aca="true" t="shared" si="10" ref="D81:N81">D80</f>
        <v>0</v>
      </c>
      <c r="E81" s="80">
        <f t="shared" si="10"/>
        <v>0</v>
      </c>
      <c r="F81" s="80">
        <f t="shared" si="10"/>
        <v>0</v>
      </c>
      <c r="G81" s="80">
        <f t="shared" si="10"/>
        <v>0</v>
      </c>
      <c r="H81" s="80">
        <f t="shared" si="10"/>
        <v>0</v>
      </c>
      <c r="I81" s="106">
        <f t="shared" si="10"/>
        <v>0</v>
      </c>
      <c r="J81" s="79">
        <f t="shared" si="10"/>
        <v>23900</v>
      </c>
      <c r="K81" s="80">
        <f t="shared" si="10"/>
        <v>0</v>
      </c>
      <c r="L81" s="80">
        <f t="shared" si="10"/>
        <v>0</v>
      </c>
      <c r="M81" s="106">
        <f t="shared" si="10"/>
        <v>0</v>
      </c>
      <c r="N81" s="106">
        <f t="shared" si="10"/>
        <v>1052.48999999999</v>
      </c>
    </row>
    <row r="82" spans="1:14" s="58" customFormat="1" ht="14.25" customHeight="1">
      <c r="A82" s="81"/>
      <c r="B82" s="81"/>
      <c r="C82" s="96" t="s">
        <v>251</v>
      </c>
      <c r="D82" s="83">
        <f aca="true" t="shared" si="11" ref="D82:M82">D81+D56</f>
        <v>155749</v>
      </c>
      <c r="E82" s="97">
        <f t="shared" si="11"/>
        <v>7308.91</v>
      </c>
      <c r="F82" s="97">
        <f t="shared" si="11"/>
        <v>0</v>
      </c>
      <c r="G82" s="97">
        <f t="shared" si="11"/>
        <v>0</v>
      </c>
      <c r="H82" s="97">
        <f t="shared" si="11"/>
        <v>0</v>
      </c>
      <c r="I82" s="114">
        <f t="shared" si="11"/>
        <v>119.46</v>
      </c>
      <c r="J82" s="83">
        <f t="shared" si="11"/>
        <v>161050</v>
      </c>
      <c r="K82" s="97">
        <f t="shared" si="11"/>
        <v>0</v>
      </c>
      <c r="L82" s="97">
        <f t="shared" si="11"/>
        <v>0</v>
      </c>
      <c r="M82" s="114">
        <f t="shared" si="11"/>
        <v>1074.88</v>
      </c>
      <c r="N82" s="110">
        <f>SUM(D82:I82)-SUM(J82:M82)</f>
        <v>1052.48999999999</v>
      </c>
    </row>
    <row r="83" spans="1:14" s="3" customFormat="1" ht="14.25">
      <c r="A83" s="85"/>
      <c r="B83" s="58"/>
      <c r="C83" s="58"/>
      <c r="D83" s="85"/>
      <c r="E83" s="85"/>
      <c r="F83" s="85"/>
      <c r="G83" s="85"/>
      <c r="H83" s="85"/>
      <c r="I83" s="85"/>
      <c r="J83" s="85"/>
      <c r="K83" s="58"/>
      <c r="L83" s="58"/>
      <c r="M83" s="58"/>
      <c r="N83" s="58"/>
    </row>
    <row r="84" spans="1:10" s="1" customFormat="1" ht="18.75">
      <c r="A84" s="263" t="s">
        <v>130</v>
      </c>
      <c r="B84" s="263"/>
      <c r="C84" s="263"/>
      <c r="D84" s="263"/>
      <c r="E84" s="263"/>
      <c r="F84" s="263"/>
      <c r="G84" s="263"/>
      <c r="H84" s="263"/>
      <c r="I84" s="263"/>
      <c r="J84" s="263"/>
    </row>
    <row r="85" spans="1:10" s="1" customFormat="1" ht="18.75">
      <c r="A85" s="263" t="s">
        <v>190</v>
      </c>
      <c r="B85" s="263"/>
      <c r="C85" s="263"/>
      <c r="D85" s="263"/>
      <c r="E85" s="263"/>
      <c r="F85" s="263"/>
      <c r="G85" s="263"/>
      <c r="H85" s="263"/>
      <c r="I85" s="263"/>
      <c r="J85" s="263"/>
    </row>
    <row r="86" spans="1:14" s="57" customFormat="1" ht="15.75" customHeight="1">
      <c r="A86" s="256"/>
      <c r="B86" s="258" t="s">
        <v>191</v>
      </c>
      <c r="C86" s="258" t="s">
        <v>3</v>
      </c>
      <c r="D86" s="252" t="s">
        <v>4</v>
      </c>
      <c r="E86" s="253"/>
      <c r="F86" s="253"/>
      <c r="G86" s="253"/>
      <c r="H86" s="253"/>
      <c r="I86" s="254"/>
      <c r="J86" s="252" t="s">
        <v>5</v>
      </c>
      <c r="K86" s="253"/>
      <c r="L86" s="253"/>
      <c r="M86" s="255"/>
      <c r="N86" s="261" t="s">
        <v>6</v>
      </c>
    </row>
    <row r="87" spans="1:14" s="57" customFormat="1" ht="14.25">
      <c r="A87" s="257"/>
      <c r="B87" s="259"/>
      <c r="C87" s="259"/>
      <c r="D87" s="60" t="s">
        <v>7</v>
      </c>
      <c r="E87" s="61" t="s">
        <v>8</v>
      </c>
      <c r="F87" s="61" t="s">
        <v>9</v>
      </c>
      <c r="G87" s="61" t="s">
        <v>10</v>
      </c>
      <c r="H87" s="61" t="s">
        <v>11</v>
      </c>
      <c r="I87" s="98" t="s">
        <v>12</v>
      </c>
      <c r="J87" s="60" t="s">
        <v>13</v>
      </c>
      <c r="K87" s="61" t="s">
        <v>14</v>
      </c>
      <c r="L87" s="61" t="s">
        <v>15</v>
      </c>
      <c r="M87" s="99" t="s">
        <v>16</v>
      </c>
      <c r="N87" s="262"/>
    </row>
    <row r="88" spans="1:14" s="58" customFormat="1" ht="14.25" customHeight="1">
      <c r="A88" s="62"/>
      <c r="B88" s="63"/>
      <c r="C88" s="72" t="s">
        <v>24</v>
      </c>
      <c r="D88" s="65"/>
      <c r="E88" s="66"/>
      <c r="F88" s="66"/>
      <c r="G88" s="66"/>
      <c r="H88" s="66"/>
      <c r="I88" s="100"/>
      <c r="J88" s="65"/>
      <c r="K88" s="66"/>
      <c r="L88" s="66"/>
      <c r="M88" s="100"/>
      <c r="N88" s="101">
        <f>N81</f>
        <v>1052.48999999999</v>
      </c>
    </row>
    <row r="89" spans="1:14" s="58" customFormat="1" ht="14.25" customHeight="1">
      <c r="A89" s="88">
        <v>1</v>
      </c>
      <c r="B89" s="115"/>
      <c r="C89" s="69" t="s">
        <v>134</v>
      </c>
      <c r="D89" s="112"/>
      <c r="E89" s="92"/>
      <c r="F89" s="92"/>
      <c r="G89" s="92"/>
      <c r="H89" s="92"/>
      <c r="I89" s="111"/>
      <c r="J89" s="112"/>
      <c r="K89" s="92"/>
      <c r="L89" s="92"/>
      <c r="M89" s="111"/>
      <c r="N89" s="113">
        <f>N88+SUM(D89:I89)-SUM(J89:M89)</f>
        <v>1052.48999999999</v>
      </c>
    </row>
    <row r="90" spans="1:14" s="58" customFormat="1" ht="14.25" customHeight="1">
      <c r="A90" s="72"/>
      <c r="B90" s="73"/>
      <c r="C90" s="74" t="s">
        <v>20</v>
      </c>
      <c r="D90" s="75">
        <f aca="true" t="shared" si="12" ref="D90:M90">SUM(D89:D89)</f>
        <v>0</v>
      </c>
      <c r="E90" s="76">
        <f t="shared" si="12"/>
        <v>0</v>
      </c>
      <c r="F90" s="76">
        <f t="shared" si="12"/>
        <v>0</v>
      </c>
      <c r="G90" s="76">
        <f t="shared" si="12"/>
        <v>0</v>
      </c>
      <c r="H90" s="76">
        <f t="shared" si="12"/>
        <v>0</v>
      </c>
      <c r="I90" s="104">
        <f t="shared" si="12"/>
        <v>0</v>
      </c>
      <c r="J90" s="75">
        <f t="shared" si="12"/>
        <v>0</v>
      </c>
      <c r="K90" s="76">
        <f t="shared" si="12"/>
        <v>0</v>
      </c>
      <c r="L90" s="76">
        <f t="shared" si="12"/>
        <v>0</v>
      </c>
      <c r="M90" s="104">
        <f t="shared" si="12"/>
        <v>0</v>
      </c>
      <c r="N90" s="105">
        <f>N88+SUM(D90:I90)-SUM(J90:M90)</f>
        <v>1052.48999999999</v>
      </c>
    </row>
    <row r="91" spans="1:14" s="58" customFormat="1" ht="14.25" customHeight="1">
      <c r="A91" s="77"/>
      <c r="B91" s="77"/>
      <c r="C91" s="78" t="s">
        <v>40</v>
      </c>
      <c r="D91" s="79">
        <f aca="true" t="shared" si="13" ref="D91:N91">D90</f>
        <v>0</v>
      </c>
      <c r="E91" s="80">
        <f t="shared" si="13"/>
        <v>0</v>
      </c>
      <c r="F91" s="80">
        <f t="shared" si="13"/>
        <v>0</v>
      </c>
      <c r="G91" s="80">
        <f t="shared" si="13"/>
        <v>0</v>
      </c>
      <c r="H91" s="80">
        <f t="shared" si="13"/>
        <v>0</v>
      </c>
      <c r="I91" s="106">
        <f t="shared" si="13"/>
        <v>0</v>
      </c>
      <c r="J91" s="79">
        <f t="shared" si="13"/>
        <v>0</v>
      </c>
      <c r="K91" s="80">
        <f t="shared" si="13"/>
        <v>0</v>
      </c>
      <c r="L91" s="80">
        <f t="shared" si="13"/>
        <v>0</v>
      </c>
      <c r="M91" s="106">
        <f t="shared" si="13"/>
        <v>0</v>
      </c>
      <c r="N91" s="106">
        <f t="shared" si="13"/>
        <v>1052.48999999999</v>
      </c>
    </row>
    <row r="92" spans="1:14" s="58" customFormat="1" ht="14.25" customHeight="1">
      <c r="A92" s="81"/>
      <c r="B92" s="81"/>
      <c r="C92" s="96" t="s">
        <v>252</v>
      </c>
      <c r="D92" s="83">
        <f aca="true" t="shared" si="14" ref="D92:M92">D91+D82</f>
        <v>155749</v>
      </c>
      <c r="E92" s="97">
        <f t="shared" si="14"/>
        <v>7308.91</v>
      </c>
      <c r="F92" s="97">
        <f t="shared" si="14"/>
        <v>0</v>
      </c>
      <c r="G92" s="97">
        <f t="shared" si="14"/>
        <v>0</v>
      </c>
      <c r="H92" s="97">
        <f t="shared" si="14"/>
        <v>0</v>
      </c>
      <c r="I92" s="114">
        <f t="shared" si="14"/>
        <v>119.46</v>
      </c>
      <c r="J92" s="83">
        <f t="shared" si="14"/>
        <v>161050</v>
      </c>
      <c r="K92" s="97">
        <f t="shared" si="14"/>
        <v>0</v>
      </c>
      <c r="L92" s="97">
        <f t="shared" si="14"/>
        <v>0</v>
      </c>
      <c r="M92" s="114">
        <f t="shared" si="14"/>
        <v>1074.88</v>
      </c>
      <c r="N92" s="110">
        <f>SUM(D92:I92)-SUM(J92:M92)</f>
        <v>1052.48999999999</v>
      </c>
    </row>
    <row r="93" spans="1:14" s="3" customFormat="1" ht="14.25">
      <c r="A93" s="85"/>
      <c r="B93" s="58"/>
      <c r="C93" s="58"/>
      <c r="D93" s="85"/>
      <c r="E93" s="85"/>
      <c r="F93" s="85"/>
      <c r="G93" s="85"/>
      <c r="H93" s="85"/>
      <c r="I93" s="85"/>
      <c r="J93" s="85"/>
      <c r="K93" s="58"/>
      <c r="L93" s="58"/>
      <c r="M93" s="58"/>
      <c r="N93" s="58"/>
    </row>
    <row r="94" spans="1:10" s="1" customFormat="1" ht="18.75">
      <c r="A94" s="263" t="s">
        <v>133</v>
      </c>
      <c r="B94" s="263"/>
      <c r="C94" s="263"/>
      <c r="D94" s="263"/>
      <c r="E94" s="263"/>
      <c r="F94" s="263"/>
      <c r="G94" s="263"/>
      <c r="H94" s="263"/>
      <c r="I94" s="263"/>
      <c r="J94" s="263"/>
    </row>
    <row r="95" spans="1:10" s="1" customFormat="1" ht="18.75">
      <c r="A95" s="263" t="s">
        <v>190</v>
      </c>
      <c r="B95" s="263"/>
      <c r="C95" s="263"/>
      <c r="D95" s="263"/>
      <c r="E95" s="263"/>
      <c r="F95" s="263"/>
      <c r="G95" s="263"/>
      <c r="H95" s="263"/>
      <c r="I95" s="263"/>
      <c r="J95" s="263"/>
    </row>
    <row r="96" spans="1:14" s="57" customFormat="1" ht="15.75" customHeight="1">
      <c r="A96" s="256"/>
      <c r="B96" s="258" t="s">
        <v>191</v>
      </c>
      <c r="C96" s="258" t="s">
        <v>3</v>
      </c>
      <c r="D96" s="252" t="s">
        <v>4</v>
      </c>
      <c r="E96" s="253"/>
      <c r="F96" s="253"/>
      <c r="G96" s="253"/>
      <c r="H96" s="253"/>
      <c r="I96" s="254"/>
      <c r="J96" s="252" t="s">
        <v>5</v>
      </c>
      <c r="K96" s="253"/>
      <c r="L96" s="253"/>
      <c r="M96" s="255"/>
      <c r="N96" s="261" t="s">
        <v>6</v>
      </c>
    </row>
    <row r="97" spans="1:14" s="57" customFormat="1" ht="14.25">
      <c r="A97" s="257"/>
      <c r="B97" s="259"/>
      <c r="C97" s="259"/>
      <c r="D97" s="60" t="s">
        <v>7</v>
      </c>
      <c r="E97" s="61" t="s">
        <v>8</v>
      </c>
      <c r="F97" s="61" t="s">
        <v>9</v>
      </c>
      <c r="G97" s="61" t="s">
        <v>10</v>
      </c>
      <c r="H97" s="61" t="s">
        <v>11</v>
      </c>
      <c r="I97" s="98" t="s">
        <v>12</v>
      </c>
      <c r="J97" s="60" t="s">
        <v>13</v>
      </c>
      <c r="K97" s="61" t="s">
        <v>14</v>
      </c>
      <c r="L97" s="61" t="s">
        <v>15</v>
      </c>
      <c r="M97" s="99" t="s">
        <v>16</v>
      </c>
      <c r="N97" s="262"/>
    </row>
    <row r="98" spans="1:14" s="58" customFormat="1" ht="14.25" customHeight="1">
      <c r="A98" s="62"/>
      <c r="B98" s="63"/>
      <c r="C98" s="72" t="s">
        <v>24</v>
      </c>
      <c r="D98" s="65"/>
      <c r="E98" s="66"/>
      <c r="F98" s="66"/>
      <c r="G98" s="66"/>
      <c r="H98" s="66"/>
      <c r="I98" s="100"/>
      <c r="J98" s="65"/>
      <c r="K98" s="66"/>
      <c r="L98" s="66"/>
      <c r="M98" s="100"/>
      <c r="N98" s="101">
        <f>N92</f>
        <v>1052.48999999999</v>
      </c>
    </row>
    <row r="99" spans="1:14" s="58" customFormat="1" ht="14.25" customHeight="1">
      <c r="A99" s="88">
        <v>1</v>
      </c>
      <c r="B99" s="115"/>
      <c r="C99" s="69" t="s">
        <v>134</v>
      </c>
      <c r="D99" s="112"/>
      <c r="E99" s="92"/>
      <c r="F99" s="92"/>
      <c r="G99" s="92"/>
      <c r="H99" s="92"/>
      <c r="I99" s="111"/>
      <c r="J99" s="112"/>
      <c r="K99" s="92"/>
      <c r="L99" s="92"/>
      <c r="M99" s="111"/>
      <c r="N99" s="113">
        <f>N98+SUM(D99:I99)-SUM(J99:M99)</f>
        <v>1052.48999999999</v>
      </c>
    </row>
    <row r="100" spans="1:14" s="58" customFormat="1" ht="14.25" customHeight="1">
      <c r="A100" s="72"/>
      <c r="B100" s="73"/>
      <c r="C100" s="74" t="s">
        <v>20</v>
      </c>
      <c r="D100" s="75">
        <f aca="true" t="shared" si="15" ref="D100:M100">SUM(D99:D99)</f>
        <v>0</v>
      </c>
      <c r="E100" s="76">
        <f t="shared" si="15"/>
        <v>0</v>
      </c>
      <c r="F100" s="76">
        <f t="shared" si="15"/>
        <v>0</v>
      </c>
      <c r="G100" s="76">
        <f t="shared" si="15"/>
        <v>0</v>
      </c>
      <c r="H100" s="76">
        <f t="shared" si="15"/>
        <v>0</v>
      </c>
      <c r="I100" s="104">
        <f t="shared" si="15"/>
        <v>0</v>
      </c>
      <c r="J100" s="75">
        <f t="shared" si="15"/>
        <v>0</v>
      </c>
      <c r="K100" s="76">
        <f t="shared" si="15"/>
        <v>0</v>
      </c>
      <c r="L100" s="76">
        <f t="shared" si="15"/>
        <v>0</v>
      </c>
      <c r="M100" s="104">
        <f t="shared" si="15"/>
        <v>0</v>
      </c>
      <c r="N100" s="105">
        <f>N98+SUM(D100:I100)-SUM(J100:M100)</f>
        <v>1052.48999999999</v>
      </c>
    </row>
    <row r="101" spans="1:14" s="58" customFormat="1" ht="14.25" customHeight="1">
      <c r="A101" s="77"/>
      <c r="B101" s="77"/>
      <c r="C101" s="78" t="s">
        <v>44</v>
      </c>
      <c r="D101" s="79">
        <f aca="true" t="shared" si="16" ref="D101:N101">D100</f>
        <v>0</v>
      </c>
      <c r="E101" s="80">
        <f t="shared" si="16"/>
        <v>0</v>
      </c>
      <c r="F101" s="80">
        <f t="shared" si="16"/>
        <v>0</v>
      </c>
      <c r="G101" s="80">
        <f t="shared" si="16"/>
        <v>0</v>
      </c>
      <c r="H101" s="80">
        <f t="shared" si="16"/>
        <v>0</v>
      </c>
      <c r="I101" s="106">
        <f t="shared" si="16"/>
        <v>0</v>
      </c>
      <c r="J101" s="79">
        <f t="shared" si="16"/>
        <v>0</v>
      </c>
      <c r="K101" s="80">
        <f t="shared" si="16"/>
        <v>0</v>
      </c>
      <c r="L101" s="80">
        <f t="shared" si="16"/>
        <v>0</v>
      </c>
      <c r="M101" s="106">
        <f t="shared" si="16"/>
        <v>0</v>
      </c>
      <c r="N101" s="106">
        <f t="shared" si="16"/>
        <v>1052.48999999999</v>
      </c>
    </row>
    <row r="102" spans="1:14" s="58" customFormat="1" ht="14.25" customHeight="1">
      <c r="A102" s="81"/>
      <c r="B102" s="81"/>
      <c r="C102" s="96" t="s">
        <v>253</v>
      </c>
      <c r="D102" s="83">
        <f aca="true" t="shared" si="17" ref="D102:M102">D101+D92</f>
        <v>155749</v>
      </c>
      <c r="E102" s="97">
        <f t="shared" si="17"/>
        <v>7308.91</v>
      </c>
      <c r="F102" s="97">
        <f t="shared" si="17"/>
        <v>0</v>
      </c>
      <c r="G102" s="97">
        <f t="shared" si="17"/>
        <v>0</v>
      </c>
      <c r="H102" s="97">
        <f t="shared" si="17"/>
        <v>0</v>
      </c>
      <c r="I102" s="118">
        <f t="shared" si="17"/>
        <v>119.46</v>
      </c>
      <c r="J102" s="83">
        <f t="shared" si="17"/>
        <v>161050</v>
      </c>
      <c r="K102" s="97">
        <f t="shared" si="17"/>
        <v>0</v>
      </c>
      <c r="L102" s="97">
        <f t="shared" si="17"/>
        <v>0</v>
      </c>
      <c r="M102" s="114">
        <f t="shared" si="17"/>
        <v>1074.88</v>
      </c>
      <c r="N102" s="110">
        <f>SUM(D102:I102)-SUM(J102:M102)</f>
        <v>1052.48999999999</v>
      </c>
    </row>
    <row r="103" spans="1:14" s="3" customFormat="1" ht="14.25">
      <c r="A103" s="85"/>
      <c r="B103" s="58"/>
      <c r="C103" s="58"/>
      <c r="D103" s="85"/>
      <c r="E103" s="85"/>
      <c r="F103" s="85"/>
      <c r="G103" s="85"/>
      <c r="H103" s="85"/>
      <c r="I103" s="85"/>
      <c r="J103" s="85"/>
      <c r="K103" s="58"/>
      <c r="L103" s="58"/>
      <c r="M103" s="58"/>
      <c r="N103" s="58"/>
    </row>
    <row r="104" spans="1:14" s="3" customFormat="1" ht="18.75">
      <c r="A104" s="263" t="s">
        <v>135</v>
      </c>
      <c r="B104" s="263"/>
      <c r="C104" s="263"/>
      <c r="D104" s="263"/>
      <c r="E104" s="263"/>
      <c r="F104" s="263"/>
      <c r="G104" s="263"/>
      <c r="H104" s="263"/>
      <c r="I104" s="263"/>
      <c r="J104" s="263"/>
      <c r="K104" s="1"/>
      <c r="L104" s="1"/>
      <c r="M104" s="1"/>
      <c r="N104" s="1"/>
    </row>
    <row r="105" spans="1:10" s="1" customFormat="1" ht="18.75">
      <c r="A105" s="263" t="s">
        <v>190</v>
      </c>
      <c r="B105" s="263"/>
      <c r="C105" s="263"/>
      <c r="D105" s="263"/>
      <c r="E105" s="263"/>
      <c r="F105" s="263"/>
      <c r="G105" s="263"/>
      <c r="H105" s="263"/>
      <c r="I105" s="263"/>
      <c r="J105" s="263"/>
    </row>
    <row r="106" spans="1:14" s="3" customFormat="1" ht="14.25">
      <c r="A106" s="256"/>
      <c r="B106" s="258" t="s">
        <v>191</v>
      </c>
      <c r="C106" s="258" t="s">
        <v>3</v>
      </c>
      <c r="D106" s="252" t="s">
        <v>4</v>
      </c>
      <c r="E106" s="253"/>
      <c r="F106" s="253"/>
      <c r="G106" s="253"/>
      <c r="H106" s="253"/>
      <c r="I106" s="254"/>
      <c r="J106" s="252" t="s">
        <v>5</v>
      </c>
      <c r="K106" s="253"/>
      <c r="L106" s="253"/>
      <c r="M106" s="255"/>
      <c r="N106" s="261" t="s">
        <v>6</v>
      </c>
    </row>
    <row r="107" spans="1:14" s="3" customFormat="1" ht="14.25">
      <c r="A107" s="257"/>
      <c r="B107" s="259"/>
      <c r="C107" s="260"/>
      <c r="D107" s="60" t="s">
        <v>7</v>
      </c>
      <c r="E107" s="61" t="s">
        <v>8</v>
      </c>
      <c r="F107" s="61" t="s">
        <v>9</v>
      </c>
      <c r="G107" s="61" t="s">
        <v>10</v>
      </c>
      <c r="H107" s="61" t="s">
        <v>11</v>
      </c>
      <c r="I107" s="98" t="s">
        <v>12</v>
      </c>
      <c r="J107" s="60" t="s">
        <v>13</v>
      </c>
      <c r="K107" s="61" t="s">
        <v>14</v>
      </c>
      <c r="L107" s="61" t="s">
        <v>15</v>
      </c>
      <c r="M107" s="99" t="s">
        <v>16</v>
      </c>
      <c r="N107" s="262"/>
    </row>
    <row r="108" spans="1:14" s="3" customFormat="1" ht="14.25">
      <c r="A108" s="62"/>
      <c r="B108" s="86"/>
      <c r="C108" s="72" t="s">
        <v>24</v>
      </c>
      <c r="D108" s="87"/>
      <c r="E108" s="66"/>
      <c r="F108" s="66"/>
      <c r="G108" s="66"/>
      <c r="H108" s="66"/>
      <c r="I108" s="100"/>
      <c r="J108" s="65"/>
      <c r="K108" s="66"/>
      <c r="L108" s="66"/>
      <c r="M108" s="100"/>
      <c r="N108" s="101">
        <f>N102</f>
        <v>1052.48999999999</v>
      </c>
    </row>
    <row r="109" spans="1:14" s="58" customFormat="1" ht="14.25" customHeight="1">
      <c r="A109" s="88">
        <v>1</v>
      </c>
      <c r="B109" s="115"/>
      <c r="C109" s="69" t="s">
        <v>134</v>
      </c>
      <c r="D109" s="112"/>
      <c r="E109" s="92"/>
      <c r="F109" s="92"/>
      <c r="G109" s="92"/>
      <c r="H109" s="92"/>
      <c r="I109" s="111"/>
      <c r="J109" s="112"/>
      <c r="K109" s="92"/>
      <c r="L109" s="92"/>
      <c r="M109" s="111"/>
      <c r="N109" s="113">
        <f>N108+SUM(D109:I109)-SUM(J109:M109)</f>
        <v>1052.48999999999</v>
      </c>
    </row>
    <row r="110" spans="1:14" s="3" customFormat="1" ht="14.25">
      <c r="A110" s="72"/>
      <c r="B110" s="73"/>
      <c r="C110" s="95" t="s">
        <v>20</v>
      </c>
      <c r="D110" s="75">
        <f aca="true" t="shared" si="18" ref="D110:M110">SUM(D109:D109)</f>
        <v>0</v>
      </c>
      <c r="E110" s="76">
        <f t="shared" si="18"/>
        <v>0</v>
      </c>
      <c r="F110" s="76">
        <f t="shared" si="18"/>
        <v>0</v>
      </c>
      <c r="G110" s="76">
        <f t="shared" si="18"/>
        <v>0</v>
      </c>
      <c r="H110" s="76">
        <f t="shared" si="18"/>
        <v>0</v>
      </c>
      <c r="I110" s="104">
        <f t="shared" si="18"/>
        <v>0</v>
      </c>
      <c r="J110" s="75">
        <f t="shared" si="18"/>
        <v>0</v>
      </c>
      <c r="K110" s="76">
        <f t="shared" si="18"/>
        <v>0</v>
      </c>
      <c r="L110" s="76">
        <f t="shared" si="18"/>
        <v>0</v>
      </c>
      <c r="M110" s="104">
        <f t="shared" si="18"/>
        <v>0</v>
      </c>
      <c r="N110" s="105">
        <f>N108+SUM(D110:I110)-SUM(J110:M110)</f>
        <v>1052.48999999999</v>
      </c>
    </row>
    <row r="111" spans="1:14" s="3" customFormat="1" ht="14.25">
      <c r="A111" s="77"/>
      <c r="B111" s="77"/>
      <c r="C111" s="78" t="s">
        <v>53</v>
      </c>
      <c r="D111" s="79">
        <f aca="true" t="shared" si="19" ref="D111:N111">D110</f>
        <v>0</v>
      </c>
      <c r="E111" s="80">
        <f t="shared" si="19"/>
        <v>0</v>
      </c>
      <c r="F111" s="80">
        <f t="shared" si="19"/>
        <v>0</v>
      </c>
      <c r="G111" s="80">
        <f t="shared" si="19"/>
        <v>0</v>
      </c>
      <c r="H111" s="80">
        <f t="shared" si="19"/>
        <v>0</v>
      </c>
      <c r="I111" s="106">
        <f t="shared" si="19"/>
        <v>0</v>
      </c>
      <c r="J111" s="79">
        <f t="shared" si="19"/>
        <v>0</v>
      </c>
      <c r="K111" s="80">
        <f t="shared" si="19"/>
        <v>0</v>
      </c>
      <c r="L111" s="80">
        <f t="shared" si="19"/>
        <v>0</v>
      </c>
      <c r="M111" s="106">
        <f t="shared" si="19"/>
        <v>0</v>
      </c>
      <c r="N111" s="106">
        <f t="shared" si="19"/>
        <v>1052.48999999999</v>
      </c>
    </row>
    <row r="112" spans="1:14" s="3" customFormat="1" ht="14.25">
      <c r="A112" s="81"/>
      <c r="B112" s="81"/>
      <c r="C112" s="96" t="s">
        <v>254</v>
      </c>
      <c r="D112" s="83">
        <f aca="true" t="shared" si="20" ref="D112:M112">D111+D102</f>
        <v>155749</v>
      </c>
      <c r="E112" s="97">
        <f t="shared" si="20"/>
        <v>7308.91</v>
      </c>
      <c r="F112" s="97">
        <f t="shared" si="20"/>
        <v>0</v>
      </c>
      <c r="G112" s="97">
        <f t="shared" si="20"/>
        <v>0</v>
      </c>
      <c r="H112" s="97">
        <f t="shared" si="20"/>
        <v>0</v>
      </c>
      <c r="I112" s="118">
        <f t="shared" si="20"/>
        <v>119.46</v>
      </c>
      <c r="J112" s="83">
        <f t="shared" si="20"/>
        <v>161050</v>
      </c>
      <c r="K112" s="97">
        <f t="shared" si="20"/>
        <v>0</v>
      </c>
      <c r="L112" s="97">
        <f t="shared" si="20"/>
        <v>0</v>
      </c>
      <c r="M112" s="114">
        <f t="shared" si="20"/>
        <v>1074.88</v>
      </c>
      <c r="N112" s="110">
        <f>SUM(D112:I112)-SUM(J112:M112)</f>
        <v>1052.48999999999</v>
      </c>
    </row>
    <row r="113" spans="1:14" s="3" customFormat="1" ht="14.25">
      <c r="A113" s="85"/>
      <c r="B113" s="58"/>
      <c r="C113" s="58"/>
      <c r="D113" s="85"/>
      <c r="E113" s="85"/>
      <c r="F113" s="85"/>
      <c r="G113" s="85"/>
      <c r="H113" s="85"/>
      <c r="I113" s="85"/>
      <c r="J113" s="85"/>
      <c r="K113" s="58"/>
      <c r="L113" s="58"/>
      <c r="M113" s="58"/>
      <c r="N113" s="58"/>
    </row>
    <row r="114" spans="1:14" s="3" customFormat="1" ht="18.75">
      <c r="A114" s="263" t="s">
        <v>136</v>
      </c>
      <c r="B114" s="263"/>
      <c r="C114" s="263"/>
      <c r="D114" s="263"/>
      <c r="E114" s="263"/>
      <c r="F114" s="263"/>
      <c r="G114" s="263"/>
      <c r="H114" s="263"/>
      <c r="I114" s="263"/>
      <c r="J114" s="263"/>
      <c r="K114" s="1"/>
      <c r="L114" s="1"/>
      <c r="M114" s="1"/>
      <c r="N114" s="1"/>
    </row>
    <row r="115" spans="1:10" s="1" customFormat="1" ht="18.75">
      <c r="A115" s="263" t="s">
        <v>190</v>
      </c>
      <c r="B115" s="263"/>
      <c r="C115" s="263"/>
      <c r="D115" s="263"/>
      <c r="E115" s="263"/>
      <c r="F115" s="263"/>
      <c r="G115" s="263"/>
      <c r="H115" s="263"/>
      <c r="I115" s="263"/>
      <c r="J115" s="263"/>
    </row>
    <row r="116" spans="1:14" s="3" customFormat="1" ht="14.25">
      <c r="A116" s="256"/>
      <c r="B116" s="258" t="s">
        <v>191</v>
      </c>
      <c r="C116" s="258" t="s">
        <v>3</v>
      </c>
      <c r="D116" s="252" t="s">
        <v>4</v>
      </c>
      <c r="E116" s="253"/>
      <c r="F116" s="253"/>
      <c r="G116" s="253"/>
      <c r="H116" s="253"/>
      <c r="I116" s="254"/>
      <c r="J116" s="252" t="s">
        <v>5</v>
      </c>
      <c r="K116" s="253"/>
      <c r="L116" s="253"/>
      <c r="M116" s="255"/>
      <c r="N116" s="261" t="s">
        <v>6</v>
      </c>
    </row>
    <row r="117" spans="1:14" s="3" customFormat="1" ht="14.25">
      <c r="A117" s="257"/>
      <c r="B117" s="259"/>
      <c r="C117" s="260"/>
      <c r="D117" s="60" t="s">
        <v>7</v>
      </c>
      <c r="E117" s="61" t="s">
        <v>8</v>
      </c>
      <c r="F117" s="61" t="s">
        <v>9</v>
      </c>
      <c r="G117" s="61" t="s">
        <v>10</v>
      </c>
      <c r="H117" s="61" t="s">
        <v>11</v>
      </c>
      <c r="I117" s="98" t="s">
        <v>12</v>
      </c>
      <c r="J117" s="60" t="s">
        <v>13</v>
      </c>
      <c r="K117" s="61" t="s">
        <v>14</v>
      </c>
      <c r="L117" s="61" t="s">
        <v>15</v>
      </c>
      <c r="M117" s="99" t="s">
        <v>16</v>
      </c>
      <c r="N117" s="262"/>
    </row>
    <row r="118" spans="1:14" s="3" customFormat="1" ht="14.25">
      <c r="A118" s="62"/>
      <c r="B118" s="86"/>
      <c r="C118" s="116" t="s">
        <v>24</v>
      </c>
      <c r="D118" s="87"/>
      <c r="E118" s="66"/>
      <c r="F118" s="66"/>
      <c r="G118" s="66"/>
      <c r="H118" s="66"/>
      <c r="I118" s="100"/>
      <c r="J118" s="65"/>
      <c r="K118" s="66"/>
      <c r="L118" s="66"/>
      <c r="M118" s="100"/>
      <c r="N118" s="101">
        <f>N112</f>
        <v>1052.48999999999</v>
      </c>
    </row>
    <row r="119" spans="1:14" s="3" customFormat="1" ht="14.25">
      <c r="A119" s="62">
        <v>1</v>
      </c>
      <c r="B119" s="86" t="s">
        <v>255</v>
      </c>
      <c r="C119" s="117" t="s">
        <v>256</v>
      </c>
      <c r="D119" s="87"/>
      <c r="E119" s="66"/>
      <c r="F119" s="66"/>
      <c r="G119" s="66"/>
      <c r="H119" s="66"/>
      <c r="I119" s="100"/>
      <c r="J119" s="65"/>
      <c r="K119" s="66"/>
      <c r="L119" s="66"/>
      <c r="M119" s="100">
        <v>76</v>
      </c>
      <c r="N119" s="113">
        <f>N118+SUM(D119:I119)-SUM(J119:M119)</f>
        <v>976.489999999991</v>
      </c>
    </row>
    <row r="120" spans="1:14" s="3" customFormat="1" ht="14.25">
      <c r="A120" s="72"/>
      <c r="B120" s="73"/>
      <c r="C120" s="95" t="s">
        <v>20</v>
      </c>
      <c r="D120" s="75">
        <f aca="true" t="shared" si="21" ref="D120:M120">SUM(D118:D119)</f>
        <v>0</v>
      </c>
      <c r="E120" s="76">
        <f t="shared" si="21"/>
        <v>0</v>
      </c>
      <c r="F120" s="76">
        <f t="shared" si="21"/>
        <v>0</v>
      </c>
      <c r="G120" s="76">
        <f t="shared" si="21"/>
        <v>0</v>
      </c>
      <c r="H120" s="76">
        <f t="shared" si="21"/>
        <v>0</v>
      </c>
      <c r="I120" s="104">
        <f t="shared" si="21"/>
        <v>0</v>
      </c>
      <c r="J120" s="75">
        <f t="shared" si="21"/>
        <v>0</v>
      </c>
      <c r="K120" s="76">
        <f t="shared" si="21"/>
        <v>0</v>
      </c>
      <c r="L120" s="76">
        <f t="shared" si="21"/>
        <v>0</v>
      </c>
      <c r="M120" s="104">
        <f t="shared" si="21"/>
        <v>76</v>
      </c>
      <c r="N120" s="105">
        <f>N118+SUM(D120:I120)-SUM(J120:M120)</f>
        <v>976.489999999991</v>
      </c>
    </row>
    <row r="121" spans="1:14" s="3" customFormat="1" ht="14.25">
      <c r="A121" s="77"/>
      <c r="B121" s="77"/>
      <c r="C121" s="78" t="s">
        <v>57</v>
      </c>
      <c r="D121" s="79">
        <f aca="true" t="shared" si="22" ref="D121:N121">D120</f>
        <v>0</v>
      </c>
      <c r="E121" s="80">
        <f t="shared" si="22"/>
        <v>0</v>
      </c>
      <c r="F121" s="80">
        <f t="shared" si="22"/>
        <v>0</v>
      </c>
      <c r="G121" s="80">
        <f t="shared" si="22"/>
        <v>0</v>
      </c>
      <c r="H121" s="80">
        <f t="shared" si="22"/>
        <v>0</v>
      </c>
      <c r="I121" s="106">
        <f t="shared" si="22"/>
        <v>0</v>
      </c>
      <c r="J121" s="79">
        <f t="shared" si="22"/>
        <v>0</v>
      </c>
      <c r="K121" s="80">
        <f t="shared" si="22"/>
        <v>0</v>
      </c>
      <c r="L121" s="80">
        <f t="shared" si="22"/>
        <v>0</v>
      </c>
      <c r="M121" s="106">
        <f t="shared" si="22"/>
        <v>76</v>
      </c>
      <c r="N121" s="106">
        <f t="shared" si="22"/>
        <v>976.489999999991</v>
      </c>
    </row>
    <row r="122" spans="1:14" s="3" customFormat="1" ht="14.25">
      <c r="A122" s="81"/>
      <c r="B122" s="81"/>
      <c r="C122" s="96" t="s">
        <v>257</v>
      </c>
      <c r="D122" s="83">
        <f aca="true" t="shared" si="23" ref="D122:M122">D121+D112</f>
        <v>155749</v>
      </c>
      <c r="E122" s="97">
        <f t="shared" si="23"/>
        <v>7308.91</v>
      </c>
      <c r="F122" s="97">
        <f t="shared" si="23"/>
        <v>0</v>
      </c>
      <c r="G122" s="97">
        <f t="shared" si="23"/>
        <v>0</v>
      </c>
      <c r="H122" s="97">
        <f t="shared" si="23"/>
        <v>0</v>
      </c>
      <c r="I122" s="118">
        <f t="shared" si="23"/>
        <v>119.46</v>
      </c>
      <c r="J122" s="83">
        <f t="shared" si="23"/>
        <v>161050</v>
      </c>
      <c r="K122" s="97">
        <f t="shared" si="23"/>
        <v>0</v>
      </c>
      <c r="L122" s="97">
        <f t="shared" si="23"/>
        <v>0</v>
      </c>
      <c r="M122" s="114">
        <f t="shared" si="23"/>
        <v>1150.88</v>
      </c>
      <c r="N122" s="110">
        <f>SUM(D122:I122)-SUM(J122:M122)</f>
        <v>976.489999999991</v>
      </c>
    </row>
    <row r="123" spans="1:14" s="3" customFormat="1" ht="14.25">
      <c r="A123" s="85"/>
      <c r="B123" s="58"/>
      <c r="C123" s="58"/>
      <c r="D123" s="85"/>
      <c r="E123" s="85"/>
      <c r="F123" s="85"/>
      <c r="G123" s="85"/>
      <c r="H123" s="85"/>
      <c r="I123" s="85"/>
      <c r="J123" s="85"/>
      <c r="K123" s="58"/>
      <c r="L123" s="58"/>
      <c r="M123" s="58"/>
      <c r="N123" s="58"/>
    </row>
    <row r="124" spans="1:14" s="3" customFormat="1" ht="18.75">
      <c r="A124" s="263" t="s">
        <v>139</v>
      </c>
      <c r="B124" s="263"/>
      <c r="C124" s="263"/>
      <c r="D124" s="263"/>
      <c r="E124" s="263"/>
      <c r="F124" s="263"/>
      <c r="G124" s="263"/>
      <c r="H124" s="263"/>
      <c r="I124" s="263"/>
      <c r="J124" s="263"/>
      <c r="K124" s="1"/>
      <c r="L124" s="1"/>
      <c r="M124" s="1"/>
      <c r="N124" s="1"/>
    </row>
    <row r="125" spans="1:10" s="1" customFormat="1" ht="18.75">
      <c r="A125" s="263" t="s">
        <v>190</v>
      </c>
      <c r="B125" s="263"/>
      <c r="C125" s="263"/>
      <c r="D125" s="263"/>
      <c r="E125" s="263"/>
      <c r="F125" s="263"/>
      <c r="G125" s="263"/>
      <c r="H125" s="263"/>
      <c r="I125" s="263"/>
      <c r="J125" s="263"/>
    </row>
    <row r="126" spans="1:14" s="3" customFormat="1" ht="14.25">
      <c r="A126" s="256"/>
      <c r="B126" s="258" t="s">
        <v>191</v>
      </c>
      <c r="C126" s="258" t="s">
        <v>3</v>
      </c>
      <c r="D126" s="252" t="s">
        <v>4</v>
      </c>
      <c r="E126" s="253"/>
      <c r="F126" s="253"/>
      <c r="G126" s="253"/>
      <c r="H126" s="253"/>
      <c r="I126" s="254"/>
      <c r="J126" s="252" t="s">
        <v>5</v>
      </c>
      <c r="K126" s="253"/>
      <c r="L126" s="253"/>
      <c r="M126" s="255"/>
      <c r="N126" s="261" t="s">
        <v>6</v>
      </c>
    </row>
    <row r="127" spans="1:14" s="3" customFormat="1" ht="14.25">
      <c r="A127" s="257"/>
      <c r="B127" s="259"/>
      <c r="C127" s="260"/>
      <c r="D127" s="60" t="s">
        <v>7</v>
      </c>
      <c r="E127" s="61" t="s">
        <v>8</v>
      </c>
      <c r="F127" s="61" t="s">
        <v>9</v>
      </c>
      <c r="G127" s="61" t="s">
        <v>10</v>
      </c>
      <c r="H127" s="61" t="s">
        <v>11</v>
      </c>
      <c r="I127" s="98" t="s">
        <v>12</v>
      </c>
      <c r="J127" s="60" t="s">
        <v>13</v>
      </c>
      <c r="K127" s="61" t="s">
        <v>14</v>
      </c>
      <c r="L127" s="61" t="s">
        <v>15</v>
      </c>
      <c r="M127" s="99" t="s">
        <v>16</v>
      </c>
      <c r="N127" s="262"/>
    </row>
    <row r="128" spans="1:14" s="3" customFormat="1" ht="14.25">
      <c r="A128" s="62"/>
      <c r="B128" s="86"/>
      <c r="C128" s="72" t="s">
        <v>24</v>
      </c>
      <c r="D128" s="87"/>
      <c r="E128" s="66"/>
      <c r="F128" s="66"/>
      <c r="G128" s="66"/>
      <c r="H128" s="66"/>
      <c r="I128" s="100"/>
      <c r="J128" s="65"/>
      <c r="K128" s="66"/>
      <c r="L128" s="66"/>
      <c r="M128" s="100"/>
      <c r="N128" s="101">
        <f>N122</f>
        <v>976.489999999991</v>
      </c>
    </row>
    <row r="129" spans="1:14" s="3" customFormat="1" ht="14.25">
      <c r="A129" s="88">
        <v>1</v>
      </c>
      <c r="B129" s="89" t="s">
        <v>140</v>
      </c>
      <c r="C129" s="90" t="s">
        <v>258</v>
      </c>
      <c r="D129" s="91">
        <v>1000</v>
      </c>
      <c r="E129" s="92"/>
      <c r="F129" s="92"/>
      <c r="G129" s="92"/>
      <c r="H129" s="92"/>
      <c r="I129" s="111"/>
      <c r="J129" s="112"/>
      <c r="K129" s="92"/>
      <c r="L129" s="92"/>
      <c r="M129" s="111"/>
      <c r="N129" s="113">
        <f aca="true" t="shared" si="24" ref="N129:N151">N128+SUM(D129:I129)-SUM(J129:M129)</f>
        <v>1976.48999999999</v>
      </c>
    </row>
    <row r="130" spans="1:14" s="3" customFormat="1" ht="14.25">
      <c r="A130" s="88">
        <f aca="true" t="shared" si="25" ref="A130:A151">A129+1</f>
        <v>2</v>
      </c>
      <c r="B130" s="89" t="s">
        <v>140</v>
      </c>
      <c r="C130" s="90" t="s">
        <v>259</v>
      </c>
      <c r="D130" s="91"/>
      <c r="E130" s="92">
        <v>20000</v>
      </c>
      <c r="F130" s="92"/>
      <c r="G130" s="92"/>
      <c r="H130" s="92"/>
      <c r="I130" s="111"/>
      <c r="J130" s="112"/>
      <c r="K130" s="92"/>
      <c r="L130" s="92"/>
      <c r="M130" s="111"/>
      <c r="N130" s="113">
        <f t="shared" si="24"/>
        <v>21976.49</v>
      </c>
    </row>
    <row r="131" spans="1:14" s="3" customFormat="1" ht="14.25">
      <c r="A131" s="88">
        <f t="shared" si="25"/>
        <v>3</v>
      </c>
      <c r="B131" s="89" t="s">
        <v>140</v>
      </c>
      <c r="C131" s="90" t="s">
        <v>260</v>
      </c>
      <c r="D131" s="91">
        <v>3000</v>
      </c>
      <c r="E131" s="92"/>
      <c r="F131" s="92"/>
      <c r="G131" s="92"/>
      <c r="H131" s="92"/>
      <c r="I131" s="111"/>
      <c r="J131" s="112"/>
      <c r="K131" s="92"/>
      <c r="L131" s="92"/>
      <c r="M131" s="111"/>
      <c r="N131" s="113">
        <f t="shared" si="24"/>
        <v>24976.49</v>
      </c>
    </row>
    <row r="132" spans="1:14" s="3" customFormat="1" ht="14.25">
      <c r="A132" s="88">
        <f t="shared" si="25"/>
        <v>4</v>
      </c>
      <c r="B132" s="89" t="s">
        <v>140</v>
      </c>
      <c r="C132" s="90" t="s">
        <v>261</v>
      </c>
      <c r="D132" s="91">
        <v>900</v>
      </c>
      <c r="E132" s="92"/>
      <c r="F132" s="92"/>
      <c r="G132" s="92"/>
      <c r="H132" s="92"/>
      <c r="I132" s="111"/>
      <c r="J132" s="112"/>
      <c r="K132" s="92"/>
      <c r="L132" s="92"/>
      <c r="M132" s="111"/>
      <c r="N132" s="113">
        <f t="shared" si="24"/>
        <v>25876.49</v>
      </c>
    </row>
    <row r="133" spans="1:14" s="3" customFormat="1" ht="14.25">
      <c r="A133" s="88">
        <f t="shared" si="25"/>
        <v>5</v>
      </c>
      <c r="B133" s="89" t="s">
        <v>140</v>
      </c>
      <c r="C133" s="90" t="s">
        <v>262</v>
      </c>
      <c r="D133" s="91">
        <v>1400</v>
      </c>
      <c r="E133" s="92"/>
      <c r="F133" s="92"/>
      <c r="G133" s="92"/>
      <c r="H133" s="92"/>
      <c r="I133" s="111"/>
      <c r="J133" s="112"/>
      <c r="K133" s="92"/>
      <c r="L133" s="92"/>
      <c r="M133" s="111"/>
      <c r="N133" s="113">
        <f t="shared" si="24"/>
        <v>27276.49</v>
      </c>
    </row>
    <row r="134" spans="1:14" s="3" customFormat="1" ht="14.25">
      <c r="A134" s="88">
        <f t="shared" si="25"/>
        <v>6</v>
      </c>
      <c r="B134" s="89" t="s">
        <v>140</v>
      </c>
      <c r="C134" s="90" t="s">
        <v>263</v>
      </c>
      <c r="D134" s="91">
        <v>400</v>
      </c>
      <c r="E134" s="92"/>
      <c r="F134" s="92"/>
      <c r="G134" s="119"/>
      <c r="H134" s="92"/>
      <c r="I134" s="111">
        <v>1.61</v>
      </c>
      <c r="J134" s="112"/>
      <c r="K134" s="92"/>
      <c r="L134" s="92"/>
      <c r="M134" s="111"/>
      <c r="N134" s="113">
        <f t="shared" si="24"/>
        <v>27678.1</v>
      </c>
    </row>
    <row r="135" spans="1:14" s="3" customFormat="1" ht="14.25">
      <c r="A135" s="88">
        <f t="shared" si="25"/>
        <v>7</v>
      </c>
      <c r="B135" s="89" t="s">
        <v>264</v>
      </c>
      <c r="C135" s="90" t="s">
        <v>265</v>
      </c>
      <c r="D135" s="91">
        <v>600</v>
      </c>
      <c r="E135" s="92"/>
      <c r="F135" s="92"/>
      <c r="G135" s="92"/>
      <c r="H135" s="92"/>
      <c r="I135" s="111"/>
      <c r="J135" s="112"/>
      <c r="K135" s="92"/>
      <c r="L135" s="92"/>
      <c r="M135" s="111"/>
      <c r="N135" s="113">
        <f t="shared" si="24"/>
        <v>28278.1</v>
      </c>
    </row>
    <row r="136" spans="1:14" s="3" customFormat="1" ht="14.25" customHeight="1">
      <c r="A136" s="88">
        <f t="shared" si="25"/>
        <v>8</v>
      </c>
      <c r="B136" s="89" t="s">
        <v>264</v>
      </c>
      <c r="C136" s="90" t="s">
        <v>266</v>
      </c>
      <c r="D136" s="91">
        <v>1000</v>
      </c>
      <c r="E136" s="92"/>
      <c r="F136" s="92"/>
      <c r="G136" s="92"/>
      <c r="H136" s="92"/>
      <c r="I136" s="111"/>
      <c r="J136" s="112"/>
      <c r="K136" s="92"/>
      <c r="L136" s="92"/>
      <c r="M136" s="111"/>
      <c r="N136" s="113">
        <f t="shared" si="24"/>
        <v>29278.1</v>
      </c>
    </row>
    <row r="137" spans="1:14" s="3" customFormat="1" ht="14.25" customHeight="1">
      <c r="A137" s="67">
        <f t="shared" si="25"/>
        <v>9</v>
      </c>
      <c r="B137" s="89" t="s">
        <v>142</v>
      </c>
      <c r="C137" s="90" t="s">
        <v>267</v>
      </c>
      <c r="D137" s="120">
        <v>2000</v>
      </c>
      <c r="E137" s="71"/>
      <c r="F137" s="71"/>
      <c r="G137" s="71"/>
      <c r="H137" s="71"/>
      <c r="I137" s="102">
        <v>1.52</v>
      </c>
      <c r="J137" s="70"/>
      <c r="K137" s="71"/>
      <c r="L137" s="71"/>
      <c r="M137" s="102"/>
      <c r="N137" s="103">
        <f t="shared" si="24"/>
        <v>31279.62</v>
      </c>
    </row>
    <row r="138" spans="1:14" s="3" customFormat="1" ht="14.25">
      <c r="A138" s="88">
        <f t="shared" si="25"/>
        <v>10</v>
      </c>
      <c r="B138" s="89" t="s">
        <v>142</v>
      </c>
      <c r="C138" s="90" t="s">
        <v>268</v>
      </c>
      <c r="D138" s="91">
        <v>400</v>
      </c>
      <c r="E138" s="92"/>
      <c r="F138" s="92"/>
      <c r="G138" s="92"/>
      <c r="H138" s="92"/>
      <c r="I138" s="111"/>
      <c r="J138" s="112"/>
      <c r="K138" s="92"/>
      <c r="L138" s="92"/>
      <c r="M138" s="111"/>
      <c r="N138" s="113">
        <f t="shared" si="24"/>
        <v>31679.62</v>
      </c>
    </row>
    <row r="139" spans="1:14" s="3" customFormat="1" ht="14.25">
      <c r="A139" s="88">
        <f t="shared" si="25"/>
        <v>11</v>
      </c>
      <c r="B139" s="89" t="s">
        <v>142</v>
      </c>
      <c r="C139" s="90" t="s">
        <v>269</v>
      </c>
      <c r="D139" s="91">
        <v>2600</v>
      </c>
      <c r="E139" s="92"/>
      <c r="F139" s="92"/>
      <c r="G139" s="92"/>
      <c r="H139" s="92"/>
      <c r="I139" s="111">
        <v>1.53</v>
      </c>
      <c r="J139" s="112"/>
      <c r="K139" s="92"/>
      <c r="L139" s="92"/>
      <c r="M139" s="111"/>
      <c r="N139" s="113">
        <f t="shared" si="24"/>
        <v>34281.15</v>
      </c>
    </row>
    <row r="140" spans="1:14" s="3" customFormat="1" ht="14.25">
      <c r="A140" s="88">
        <f t="shared" si="25"/>
        <v>12</v>
      </c>
      <c r="B140" s="89" t="s">
        <v>146</v>
      </c>
      <c r="C140" s="90" t="s">
        <v>270</v>
      </c>
      <c r="D140" s="91">
        <v>400</v>
      </c>
      <c r="E140" s="92"/>
      <c r="F140" s="92"/>
      <c r="G140" s="92"/>
      <c r="H140" s="92"/>
      <c r="I140" s="111">
        <v>1.72</v>
      </c>
      <c r="J140" s="112"/>
      <c r="K140" s="92"/>
      <c r="L140" s="92"/>
      <c r="M140" s="111"/>
      <c r="N140" s="113">
        <f t="shared" si="24"/>
        <v>34682.87</v>
      </c>
    </row>
    <row r="141" spans="1:14" s="3" customFormat="1" ht="14.25">
      <c r="A141" s="88">
        <f t="shared" si="25"/>
        <v>13</v>
      </c>
      <c r="B141" s="89" t="s">
        <v>60</v>
      </c>
      <c r="C141" s="90" t="s">
        <v>271</v>
      </c>
      <c r="D141" s="91">
        <v>2600</v>
      </c>
      <c r="E141" s="92"/>
      <c r="F141" s="92"/>
      <c r="G141" s="92"/>
      <c r="H141" s="92"/>
      <c r="I141" s="111"/>
      <c r="J141" s="112"/>
      <c r="K141" s="92"/>
      <c r="L141" s="92"/>
      <c r="M141" s="111"/>
      <c r="N141" s="113">
        <f t="shared" si="24"/>
        <v>37282.87</v>
      </c>
    </row>
    <row r="142" spans="1:14" s="3" customFormat="1" ht="14.25">
      <c r="A142" s="88">
        <f t="shared" si="25"/>
        <v>14</v>
      </c>
      <c r="B142" s="89" t="s">
        <v>60</v>
      </c>
      <c r="C142" s="90" t="s">
        <v>272</v>
      </c>
      <c r="D142" s="91">
        <v>800</v>
      </c>
      <c r="E142" s="92"/>
      <c r="F142" s="92"/>
      <c r="G142" s="92"/>
      <c r="H142" s="92"/>
      <c r="I142" s="111"/>
      <c r="J142" s="112"/>
      <c r="K142" s="92"/>
      <c r="L142" s="92"/>
      <c r="M142" s="111"/>
      <c r="N142" s="113">
        <f t="shared" si="24"/>
        <v>38082.87</v>
      </c>
    </row>
    <row r="143" spans="1:14" s="3" customFormat="1" ht="14.25">
      <c r="A143" s="88">
        <f t="shared" si="25"/>
        <v>15</v>
      </c>
      <c r="B143" s="89" t="s">
        <v>273</v>
      </c>
      <c r="C143" s="90" t="s">
        <v>274</v>
      </c>
      <c r="D143" s="91">
        <v>600</v>
      </c>
      <c r="E143" s="92"/>
      <c r="F143" s="92"/>
      <c r="G143" s="92"/>
      <c r="H143" s="92"/>
      <c r="I143" s="111"/>
      <c r="J143" s="112"/>
      <c r="K143" s="92"/>
      <c r="L143" s="92"/>
      <c r="M143" s="111"/>
      <c r="N143" s="113">
        <f t="shared" si="24"/>
        <v>38682.87</v>
      </c>
    </row>
    <row r="144" spans="1:14" s="3" customFormat="1" ht="14.25">
      <c r="A144" s="88">
        <f t="shared" si="25"/>
        <v>16</v>
      </c>
      <c r="B144" s="89" t="s">
        <v>273</v>
      </c>
      <c r="C144" s="90" t="s">
        <v>275</v>
      </c>
      <c r="D144" s="91">
        <v>600</v>
      </c>
      <c r="E144" s="92"/>
      <c r="F144" s="92"/>
      <c r="G144" s="92"/>
      <c r="H144" s="92"/>
      <c r="I144" s="111">
        <v>1.67</v>
      </c>
      <c r="J144" s="112"/>
      <c r="K144" s="92"/>
      <c r="L144" s="92"/>
      <c r="M144" s="111"/>
      <c r="N144" s="113">
        <f t="shared" si="24"/>
        <v>39284.54</v>
      </c>
    </row>
    <row r="145" spans="1:14" s="3" customFormat="1" ht="14.25">
      <c r="A145" s="88">
        <f t="shared" si="25"/>
        <v>17</v>
      </c>
      <c r="B145" s="89" t="s">
        <v>276</v>
      </c>
      <c r="C145" s="90" t="s">
        <v>277</v>
      </c>
      <c r="D145" s="91">
        <v>4000</v>
      </c>
      <c r="E145" s="92"/>
      <c r="F145" s="92"/>
      <c r="G145" s="92"/>
      <c r="H145" s="92"/>
      <c r="I145" s="111"/>
      <c r="J145" s="112"/>
      <c r="K145" s="92"/>
      <c r="L145" s="92"/>
      <c r="M145" s="111"/>
      <c r="N145" s="113">
        <f t="shared" si="24"/>
        <v>43284.54</v>
      </c>
    </row>
    <row r="146" spans="1:14" s="3" customFormat="1" ht="14.25">
      <c r="A146" s="88">
        <f t="shared" si="25"/>
        <v>18</v>
      </c>
      <c r="B146" s="89" t="s">
        <v>62</v>
      </c>
      <c r="C146" s="90" t="s">
        <v>278</v>
      </c>
      <c r="D146" s="91">
        <v>2000</v>
      </c>
      <c r="E146" s="92"/>
      <c r="F146" s="92"/>
      <c r="G146" s="92"/>
      <c r="H146" s="92"/>
      <c r="I146" s="111"/>
      <c r="J146" s="112"/>
      <c r="K146" s="92"/>
      <c r="L146" s="92"/>
      <c r="M146" s="111"/>
      <c r="N146" s="113">
        <f t="shared" si="24"/>
        <v>45284.54</v>
      </c>
    </row>
    <row r="147" spans="1:14" s="3" customFormat="1" ht="14.25">
      <c r="A147" s="88">
        <f t="shared" si="25"/>
        <v>19</v>
      </c>
      <c r="B147" s="89" t="s">
        <v>62</v>
      </c>
      <c r="C147" s="90" t="s">
        <v>279</v>
      </c>
      <c r="D147" s="91">
        <v>400</v>
      </c>
      <c r="E147" s="92"/>
      <c r="F147" s="92"/>
      <c r="G147" s="92"/>
      <c r="H147" s="92"/>
      <c r="I147" s="111">
        <v>1.86</v>
      </c>
      <c r="J147" s="112"/>
      <c r="K147" s="92"/>
      <c r="L147" s="92"/>
      <c r="M147" s="111"/>
      <c r="N147" s="113">
        <f t="shared" si="24"/>
        <v>45686.4</v>
      </c>
    </row>
    <row r="148" spans="1:14" s="3" customFormat="1" ht="14.25">
      <c r="A148" s="88">
        <f t="shared" si="25"/>
        <v>20</v>
      </c>
      <c r="B148" s="89" t="s">
        <v>62</v>
      </c>
      <c r="C148" s="90" t="s">
        <v>280</v>
      </c>
      <c r="D148" s="91">
        <v>400</v>
      </c>
      <c r="E148" s="92"/>
      <c r="F148" s="92"/>
      <c r="G148" s="92"/>
      <c r="H148" s="92"/>
      <c r="I148" s="111">
        <v>1.87</v>
      </c>
      <c r="J148" s="112"/>
      <c r="K148" s="92"/>
      <c r="L148" s="92"/>
      <c r="M148" s="111"/>
      <c r="N148" s="113">
        <f t="shared" si="24"/>
        <v>46088.27</v>
      </c>
    </row>
    <row r="149" spans="1:14" s="3" customFormat="1" ht="14.25">
      <c r="A149" s="88">
        <f t="shared" si="25"/>
        <v>21</v>
      </c>
      <c r="B149" s="89" t="s">
        <v>62</v>
      </c>
      <c r="C149" s="90" t="s">
        <v>281</v>
      </c>
      <c r="D149" s="91">
        <v>600</v>
      </c>
      <c r="E149" s="92"/>
      <c r="F149" s="92"/>
      <c r="G149" s="92"/>
      <c r="H149" s="92"/>
      <c r="I149" s="111"/>
      <c r="J149" s="112"/>
      <c r="K149" s="92"/>
      <c r="L149" s="92"/>
      <c r="M149" s="111"/>
      <c r="N149" s="113">
        <f t="shared" si="24"/>
        <v>46688.27</v>
      </c>
    </row>
    <row r="150" spans="1:14" s="3" customFormat="1" ht="14.25">
      <c r="A150" s="88">
        <f t="shared" si="25"/>
        <v>22</v>
      </c>
      <c r="B150" s="89" t="s">
        <v>62</v>
      </c>
      <c r="C150" s="90" t="s">
        <v>282</v>
      </c>
      <c r="D150" s="91">
        <v>600</v>
      </c>
      <c r="E150" s="92"/>
      <c r="F150" s="92"/>
      <c r="G150" s="92"/>
      <c r="H150" s="92"/>
      <c r="I150" s="111"/>
      <c r="J150" s="112"/>
      <c r="K150" s="92"/>
      <c r="L150" s="92"/>
      <c r="M150" s="111"/>
      <c r="N150" s="113">
        <f t="shared" si="24"/>
        <v>47288.27</v>
      </c>
    </row>
    <row r="151" spans="1:14" s="3" customFormat="1" ht="14.25">
      <c r="A151" s="88">
        <f t="shared" si="25"/>
        <v>23</v>
      </c>
      <c r="B151" s="89" t="s">
        <v>62</v>
      </c>
      <c r="C151" s="90" t="s">
        <v>283</v>
      </c>
      <c r="D151" s="91">
        <v>800</v>
      </c>
      <c r="E151" s="92"/>
      <c r="F151" s="92"/>
      <c r="G151" s="92"/>
      <c r="H151" s="92"/>
      <c r="I151" s="111"/>
      <c r="J151" s="112"/>
      <c r="K151" s="92"/>
      <c r="L151" s="92"/>
      <c r="M151" s="111"/>
      <c r="N151" s="113">
        <f t="shared" si="24"/>
        <v>48088.27</v>
      </c>
    </row>
    <row r="152" spans="1:14" s="3" customFormat="1" ht="14.25">
      <c r="A152" s="88">
        <f aca="true" t="shared" si="26" ref="A152:A194">A151+1</f>
        <v>24</v>
      </c>
      <c r="B152" s="89" t="s">
        <v>65</v>
      </c>
      <c r="C152" s="90" t="s">
        <v>284</v>
      </c>
      <c r="D152" s="91">
        <v>2000</v>
      </c>
      <c r="E152" s="92"/>
      <c r="F152" s="92"/>
      <c r="G152" s="92"/>
      <c r="H152" s="92"/>
      <c r="I152" s="111"/>
      <c r="J152" s="112"/>
      <c r="K152" s="92"/>
      <c r="L152" s="92"/>
      <c r="M152" s="111"/>
      <c r="N152" s="113">
        <f aca="true" t="shared" si="27" ref="N152:N175">N151+SUM(D152:I152)-SUM(J152:M152)</f>
        <v>50088.27</v>
      </c>
    </row>
    <row r="153" spans="1:14" s="3" customFormat="1" ht="14.25">
      <c r="A153" s="88">
        <f t="shared" si="26"/>
        <v>25</v>
      </c>
      <c r="B153" s="89" t="s">
        <v>65</v>
      </c>
      <c r="C153" s="90" t="s">
        <v>285</v>
      </c>
      <c r="D153" s="91">
        <v>600</v>
      </c>
      <c r="E153" s="92"/>
      <c r="F153" s="92"/>
      <c r="G153" s="92"/>
      <c r="H153" s="92"/>
      <c r="I153" s="111"/>
      <c r="J153" s="112"/>
      <c r="K153" s="92"/>
      <c r="L153" s="92"/>
      <c r="M153" s="111"/>
      <c r="N153" s="113">
        <f t="shared" si="27"/>
        <v>50688.27</v>
      </c>
    </row>
    <row r="154" spans="1:14" s="3" customFormat="1" ht="14.25">
      <c r="A154" s="88">
        <f t="shared" si="26"/>
        <v>26</v>
      </c>
      <c r="B154" s="89" t="s">
        <v>65</v>
      </c>
      <c r="C154" s="90" t="s">
        <v>286</v>
      </c>
      <c r="D154" s="91">
        <v>400</v>
      </c>
      <c r="E154" s="92"/>
      <c r="F154" s="92"/>
      <c r="G154" s="92"/>
      <c r="H154" s="92"/>
      <c r="I154" s="111">
        <v>1.88</v>
      </c>
      <c r="J154" s="112"/>
      <c r="K154" s="92"/>
      <c r="L154" s="92"/>
      <c r="M154" s="111"/>
      <c r="N154" s="113">
        <f t="shared" si="27"/>
        <v>51090.15</v>
      </c>
    </row>
    <row r="155" spans="1:14" s="3" customFormat="1" ht="14.25">
      <c r="A155" s="88">
        <f t="shared" si="26"/>
        <v>27</v>
      </c>
      <c r="B155" s="89" t="s">
        <v>65</v>
      </c>
      <c r="C155" s="90" t="s">
        <v>287</v>
      </c>
      <c r="D155" s="91">
        <v>2000</v>
      </c>
      <c r="E155" s="92"/>
      <c r="F155" s="92"/>
      <c r="G155" s="92"/>
      <c r="H155" s="92"/>
      <c r="I155" s="111"/>
      <c r="J155" s="112"/>
      <c r="K155" s="92"/>
      <c r="L155" s="92"/>
      <c r="M155" s="111"/>
      <c r="N155" s="113">
        <f t="shared" si="27"/>
        <v>53090.15</v>
      </c>
    </row>
    <row r="156" spans="1:14" s="3" customFormat="1" ht="14.25">
      <c r="A156" s="88">
        <f t="shared" si="26"/>
        <v>28</v>
      </c>
      <c r="B156" s="89" t="s">
        <v>65</v>
      </c>
      <c r="C156" s="90" t="s">
        <v>288</v>
      </c>
      <c r="D156" s="91">
        <v>2000</v>
      </c>
      <c r="E156" s="92"/>
      <c r="F156" s="92"/>
      <c r="G156" s="92"/>
      <c r="H156" s="92"/>
      <c r="I156" s="111">
        <v>7.22</v>
      </c>
      <c r="J156" s="112"/>
      <c r="K156" s="92"/>
      <c r="L156" s="92"/>
      <c r="M156" s="111"/>
      <c r="N156" s="113">
        <f t="shared" si="27"/>
        <v>55097.37</v>
      </c>
    </row>
    <row r="157" spans="1:14" s="3" customFormat="1" ht="14.25">
      <c r="A157" s="88">
        <f t="shared" si="26"/>
        <v>29</v>
      </c>
      <c r="B157" s="89" t="s">
        <v>65</v>
      </c>
      <c r="C157" s="90" t="s">
        <v>289</v>
      </c>
      <c r="D157" s="91">
        <v>600</v>
      </c>
      <c r="E157" s="92"/>
      <c r="F157" s="92"/>
      <c r="G157" s="92"/>
      <c r="H157" s="92"/>
      <c r="I157" s="111">
        <v>1.9</v>
      </c>
      <c r="J157" s="112"/>
      <c r="K157" s="92"/>
      <c r="L157" s="92"/>
      <c r="M157" s="111"/>
      <c r="N157" s="113">
        <f t="shared" si="27"/>
        <v>55699.27</v>
      </c>
    </row>
    <row r="158" spans="1:14" s="3" customFormat="1" ht="14.25">
      <c r="A158" s="88">
        <f t="shared" si="26"/>
        <v>30</v>
      </c>
      <c r="B158" s="89" t="s">
        <v>68</v>
      </c>
      <c r="C158" s="90" t="s">
        <v>290</v>
      </c>
      <c r="D158" s="91">
        <v>400</v>
      </c>
      <c r="E158" s="92"/>
      <c r="F158" s="92"/>
      <c r="G158" s="92"/>
      <c r="H158" s="92"/>
      <c r="I158" s="111"/>
      <c r="J158" s="112"/>
      <c r="K158" s="92"/>
      <c r="L158" s="92"/>
      <c r="M158" s="111"/>
      <c r="N158" s="113">
        <f t="shared" si="27"/>
        <v>56099.27</v>
      </c>
    </row>
    <row r="159" spans="1:14" s="3" customFormat="1" ht="14.25">
      <c r="A159" s="88">
        <f t="shared" si="26"/>
        <v>31</v>
      </c>
      <c r="B159" s="89" t="s">
        <v>68</v>
      </c>
      <c r="C159" s="90" t="s">
        <v>291</v>
      </c>
      <c r="D159" s="91">
        <v>2000</v>
      </c>
      <c r="E159" s="92"/>
      <c r="F159" s="92"/>
      <c r="G159" s="92"/>
      <c r="H159" s="92"/>
      <c r="I159" s="111"/>
      <c r="J159" s="112"/>
      <c r="K159" s="92"/>
      <c r="L159" s="92"/>
      <c r="M159" s="111"/>
      <c r="N159" s="113">
        <f t="shared" si="27"/>
        <v>58099.27</v>
      </c>
    </row>
    <row r="160" spans="1:14" s="3" customFormat="1" ht="14.25">
      <c r="A160" s="88">
        <f t="shared" si="26"/>
        <v>32</v>
      </c>
      <c r="B160" s="89" t="s">
        <v>68</v>
      </c>
      <c r="C160" s="90" t="s">
        <v>292</v>
      </c>
      <c r="D160" s="91">
        <v>800</v>
      </c>
      <c r="E160" s="92"/>
      <c r="F160" s="92"/>
      <c r="G160" s="92"/>
      <c r="H160" s="92"/>
      <c r="I160" s="111">
        <v>7.41</v>
      </c>
      <c r="J160" s="112"/>
      <c r="K160" s="92"/>
      <c r="L160" s="92"/>
      <c r="M160" s="111"/>
      <c r="N160" s="113">
        <f t="shared" si="27"/>
        <v>58906.68</v>
      </c>
    </row>
    <row r="161" spans="1:14" s="3" customFormat="1" ht="14.25">
      <c r="A161" s="88">
        <f t="shared" si="26"/>
        <v>33</v>
      </c>
      <c r="B161" s="89" t="s">
        <v>68</v>
      </c>
      <c r="C161" s="90" t="s">
        <v>293</v>
      </c>
      <c r="D161" s="91">
        <v>400</v>
      </c>
      <c r="E161" s="92"/>
      <c r="F161" s="92"/>
      <c r="G161" s="92"/>
      <c r="H161" s="92"/>
      <c r="I161" s="111">
        <v>2.17</v>
      </c>
      <c r="J161" s="112"/>
      <c r="K161" s="92"/>
      <c r="L161" s="92"/>
      <c r="M161" s="111"/>
      <c r="N161" s="113">
        <f t="shared" si="27"/>
        <v>59308.85</v>
      </c>
    </row>
    <row r="162" spans="1:14" s="3" customFormat="1" ht="14.25">
      <c r="A162" s="88">
        <f t="shared" si="26"/>
        <v>34</v>
      </c>
      <c r="B162" s="89" t="s">
        <v>68</v>
      </c>
      <c r="C162" s="90" t="s">
        <v>294</v>
      </c>
      <c r="D162" s="91">
        <v>600</v>
      </c>
      <c r="E162" s="92"/>
      <c r="F162" s="92"/>
      <c r="G162" s="92"/>
      <c r="H162" s="92"/>
      <c r="I162" s="111"/>
      <c r="J162" s="112"/>
      <c r="K162" s="92"/>
      <c r="L162" s="92"/>
      <c r="M162" s="111"/>
      <c r="N162" s="113">
        <f t="shared" si="27"/>
        <v>59908.85</v>
      </c>
    </row>
    <row r="163" spans="1:14" s="3" customFormat="1" ht="14.25">
      <c r="A163" s="88">
        <f t="shared" si="26"/>
        <v>35</v>
      </c>
      <c r="B163" s="89" t="s">
        <v>68</v>
      </c>
      <c r="C163" s="90" t="s">
        <v>295</v>
      </c>
      <c r="D163" s="91">
        <v>600</v>
      </c>
      <c r="E163" s="92"/>
      <c r="F163" s="92"/>
      <c r="G163" s="92"/>
      <c r="H163" s="92"/>
      <c r="I163" s="111"/>
      <c r="J163" s="112"/>
      <c r="K163" s="92"/>
      <c r="L163" s="92"/>
      <c r="M163" s="111"/>
      <c r="N163" s="113">
        <f t="shared" si="27"/>
        <v>60508.85</v>
      </c>
    </row>
    <row r="164" spans="1:14" s="3" customFormat="1" ht="14.25">
      <c r="A164" s="88">
        <f t="shared" si="26"/>
        <v>36</v>
      </c>
      <c r="B164" s="89" t="s">
        <v>68</v>
      </c>
      <c r="C164" s="90" t="s">
        <v>296</v>
      </c>
      <c r="D164" s="91">
        <v>400</v>
      </c>
      <c r="E164" s="92"/>
      <c r="F164" s="92"/>
      <c r="G164" s="92"/>
      <c r="H164" s="92"/>
      <c r="I164" s="111"/>
      <c r="J164" s="112"/>
      <c r="K164" s="92"/>
      <c r="L164" s="92"/>
      <c r="M164" s="111"/>
      <c r="N164" s="113">
        <f t="shared" si="27"/>
        <v>60908.85</v>
      </c>
    </row>
    <row r="165" spans="1:14" s="3" customFormat="1" ht="14.25">
      <c r="A165" s="88">
        <f t="shared" si="26"/>
        <v>37</v>
      </c>
      <c r="B165" s="89" t="s">
        <v>68</v>
      </c>
      <c r="C165" s="90" t="s">
        <v>297</v>
      </c>
      <c r="D165" s="91">
        <v>600</v>
      </c>
      <c r="E165" s="92"/>
      <c r="F165" s="92"/>
      <c r="G165" s="92"/>
      <c r="H165" s="92"/>
      <c r="I165" s="111">
        <v>1.42</v>
      </c>
      <c r="J165" s="112"/>
      <c r="K165" s="92"/>
      <c r="L165" s="92"/>
      <c r="M165" s="111"/>
      <c r="N165" s="113">
        <f t="shared" si="27"/>
        <v>61510.27</v>
      </c>
    </row>
    <row r="166" spans="1:14" s="3" customFormat="1" ht="14.25">
      <c r="A166" s="88">
        <f t="shared" si="26"/>
        <v>38</v>
      </c>
      <c r="B166" s="89" t="s">
        <v>159</v>
      </c>
      <c r="C166" s="90" t="s">
        <v>298</v>
      </c>
      <c r="D166" s="91">
        <v>5400</v>
      </c>
      <c r="E166" s="92"/>
      <c r="F166" s="92"/>
      <c r="G166" s="92"/>
      <c r="H166" s="92"/>
      <c r="I166" s="111"/>
      <c r="J166" s="112"/>
      <c r="K166" s="92"/>
      <c r="L166" s="92"/>
      <c r="M166" s="111"/>
      <c r="N166" s="113">
        <f t="shared" si="27"/>
        <v>66910.27</v>
      </c>
    </row>
    <row r="167" spans="1:14" s="3" customFormat="1" ht="14.25">
      <c r="A167" s="88">
        <f t="shared" si="26"/>
        <v>39</v>
      </c>
      <c r="B167" s="89" t="s">
        <v>162</v>
      </c>
      <c r="C167" s="90" t="s">
        <v>299</v>
      </c>
      <c r="D167" s="91">
        <v>2000</v>
      </c>
      <c r="E167" s="92"/>
      <c r="F167" s="92"/>
      <c r="G167" s="92"/>
      <c r="H167" s="92"/>
      <c r="I167" s="111">
        <v>0.45</v>
      </c>
      <c r="J167" s="112"/>
      <c r="K167" s="92"/>
      <c r="L167" s="92"/>
      <c r="M167" s="111"/>
      <c r="N167" s="113">
        <f t="shared" si="27"/>
        <v>68910.72</v>
      </c>
    </row>
    <row r="168" spans="1:14" s="3" customFormat="1" ht="14.25">
      <c r="A168" s="88">
        <f t="shared" si="26"/>
        <v>40</v>
      </c>
      <c r="B168" s="89" t="s">
        <v>162</v>
      </c>
      <c r="C168" s="90" t="s">
        <v>300</v>
      </c>
      <c r="D168" s="91">
        <v>1000</v>
      </c>
      <c r="E168" s="92"/>
      <c r="F168" s="92"/>
      <c r="G168" s="92"/>
      <c r="H168" s="92"/>
      <c r="I168" s="111"/>
      <c r="J168" s="112"/>
      <c r="K168" s="92"/>
      <c r="L168" s="92"/>
      <c r="M168" s="111"/>
      <c r="N168" s="113">
        <f t="shared" si="27"/>
        <v>69910.72</v>
      </c>
    </row>
    <row r="169" spans="1:14" s="3" customFormat="1" ht="14.25">
      <c r="A169" s="88">
        <f t="shared" si="26"/>
        <v>41</v>
      </c>
      <c r="B169" s="89" t="s">
        <v>301</v>
      </c>
      <c r="C169" s="90" t="s">
        <v>302</v>
      </c>
      <c r="D169" s="91">
        <v>600</v>
      </c>
      <c r="E169" s="92"/>
      <c r="F169" s="92"/>
      <c r="G169" s="92"/>
      <c r="H169" s="92"/>
      <c r="I169" s="111">
        <v>1.54</v>
      </c>
      <c r="J169" s="112"/>
      <c r="K169" s="92"/>
      <c r="L169" s="92"/>
      <c r="M169" s="111"/>
      <c r="N169" s="113">
        <f t="shared" si="27"/>
        <v>70512.26</v>
      </c>
    </row>
    <row r="170" spans="1:14" s="3" customFormat="1" ht="14.25">
      <c r="A170" s="88">
        <f t="shared" si="26"/>
        <v>42</v>
      </c>
      <c r="B170" s="89" t="s">
        <v>164</v>
      </c>
      <c r="C170" s="90" t="s">
        <v>303</v>
      </c>
      <c r="D170" s="91"/>
      <c r="E170" s="92"/>
      <c r="F170" s="92"/>
      <c r="G170" s="92"/>
      <c r="H170" s="92"/>
      <c r="I170" s="111"/>
      <c r="J170" s="112">
        <v>5000</v>
      </c>
      <c r="K170" s="92"/>
      <c r="L170" s="92"/>
      <c r="M170" s="111"/>
      <c r="N170" s="113">
        <f t="shared" si="27"/>
        <v>65512.26</v>
      </c>
    </row>
    <row r="171" spans="1:14" s="3" customFormat="1" ht="14.25">
      <c r="A171" s="88">
        <f t="shared" si="26"/>
        <v>43</v>
      </c>
      <c r="B171" s="89" t="s">
        <v>76</v>
      </c>
      <c r="C171" s="90" t="s">
        <v>304</v>
      </c>
      <c r="D171" s="91">
        <v>3800</v>
      </c>
      <c r="E171" s="92"/>
      <c r="F171" s="92"/>
      <c r="G171" s="92"/>
      <c r="H171" s="92"/>
      <c r="I171" s="111">
        <v>1.18</v>
      </c>
      <c r="J171" s="112"/>
      <c r="K171" s="92"/>
      <c r="L171" s="92"/>
      <c r="M171" s="111"/>
      <c r="N171" s="113">
        <f t="shared" si="27"/>
        <v>69313.44</v>
      </c>
    </row>
    <row r="172" spans="1:14" s="3" customFormat="1" ht="14.25">
      <c r="A172" s="88">
        <f t="shared" si="26"/>
        <v>44</v>
      </c>
      <c r="B172" s="89" t="s">
        <v>76</v>
      </c>
      <c r="C172" s="90" t="s">
        <v>194</v>
      </c>
      <c r="D172" s="91">
        <v>2000</v>
      </c>
      <c r="E172" s="92"/>
      <c r="F172" s="92"/>
      <c r="G172" s="92"/>
      <c r="H172" s="92"/>
      <c r="I172" s="111"/>
      <c r="J172" s="112"/>
      <c r="K172" s="92"/>
      <c r="L172" s="92"/>
      <c r="M172" s="111"/>
      <c r="N172" s="113">
        <f t="shared" si="27"/>
        <v>71313.44</v>
      </c>
    </row>
    <row r="173" spans="1:14" s="3" customFormat="1" ht="14.25">
      <c r="A173" s="88">
        <f t="shared" si="26"/>
        <v>45</v>
      </c>
      <c r="B173" s="89" t="s">
        <v>305</v>
      </c>
      <c r="C173" s="90" t="s">
        <v>306</v>
      </c>
      <c r="D173" s="91">
        <v>5000</v>
      </c>
      <c r="E173" s="92"/>
      <c r="F173" s="92"/>
      <c r="G173" s="92"/>
      <c r="H173" s="92"/>
      <c r="I173" s="111"/>
      <c r="J173" s="112"/>
      <c r="K173" s="92"/>
      <c r="L173" s="92"/>
      <c r="M173" s="111"/>
      <c r="N173" s="113">
        <f t="shared" si="27"/>
        <v>76313.44</v>
      </c>
    </row>
    <row r="174" spans="1:14" s="3" customFormat="1" ht="14.25">
      <c r="A174" s="88">
        <f t="shared" si="26"/>
        <v>46</v>
      </c>
      <c r="B174" s="89" t="s">
        <v>307</v>
      </c>
      <c r="C174" s="90" t="s">
        <v>308</v>
      </c>
      <c r="D174" s="91">
        <v>2400</v>
      </c>
      <c r="E174" s="92"/>
      <c r="F174" s="92"/>
      <c r="G174" s="92"/>
      <c r="H174" s="92"/>
      <c r="I174" s="111"/>
      <c r="J174" s="112"/>
      <c r="K174" s="92"/>
      <c r="L174" s="92"/>
      <c r="M174" s="111"/>
      <c r="N174" s="113">
        <f t="shared" si="27"/>
        <v>78713.44</v>
      </c>
    </row>
    <row r="175" spans="1:14" s="3" customFormat="1" ht="14.25">
      <c r="A175" s="88">
        <f t="shared" si="26"/>
        <v>47</v>
      </c>
      <c r="B175" s="89" t="s">
        <v>307</v>
      </c>
      <c r="C175" s="90" t="s">
        <v>309</v>
      </c>
      <c r="D175" s="91">
        <v>2000</v>
      </c>
      <c r="E175" s="92"/>
      <c r="F175" s="92"/>
      <c r="G175" s="92"/>
      <c r="H175" s="92"/>
      <c r="I175" s="111"/>
      <c r="J175" s="112"/>
      <c r="K175" s="92"/>
      <c r="L175" s="92"/>
      <c r="M175" s="111"/>
      <c r="N175" s="113">
        <f t="shared" si="27"/>
        <v>80713.44</v>
      </c>
    </row>
    <row r="176" spans="1:14" s="3" customFormat="1" ht="14.25">
      <c r="A176" s="88">
        <f t="shared" si="26"/>
        <v>48</v>
      </c>
      <c r="B176" s="89" t="s">
        <v>310</v>
      </c>
      <c r="C176" s="90" t="s">
        <v>311</v>
      </c>
      <c r="D176" s="91">
        <v>2500</v>
      </c>
      <c r="E176" s="92"/>
      <c r="F176" s="92"/>
      <c r="G176" s="92"/>
      <c r="H176" s="92"/>
      <c r="I176" s="111"/>
      <c r="J176" s="112"/>
      <c r="K176" s="92"/>
      <c r="L176" s="92"/>
      <c r="M176" s="111"/>
      <c r="N176" s="113">
        <f aca="true" t="shared" si="28" ref="N176:N191">N175+SUM(D176:I176)-SUM(J176:M176)</f>
        <v>83213.44</v>
      </c>
    </row>
    <row r="177" spans="1:14" s="3" customFormat="1" ht="14.25">
      <c r="A177" s="88">
        <f t="shared" si="26"/>
        <v>49</v>
      </c>
      <c r="B177" s="89" t="s">
        <v>310</v>
      </c>
      <c r="C177" s="90" t="s">
        <v>312</v>
      </c>
      <c r="D177" s="91">
        <v>2000</v>
      </c>
      <c r="E177" s="92"/>
      <c r="F177" s="92"/>
      <c r="G177" s="92"/>
      <c r="H177" s="92"/>
      <c r="I177" s="111"/>
      <c r="J177" s="112"/>
      <c r="K177" s="92"/>
      <c r="L177" s="92"/>
      <c r="M177" s="111"/>
      <c r="N177" s="113">
        <f t="shared" si="28"/>
        <v>85213.44</v>
      </c>
    </row>
    <row r="178" spans="1:14" s="3" customFormat="1" ht="14.25">
      <c r="A178" s="88">
        <f t="shared" si="26"/>
        <v>50</v>
      </c>
      <c r="B178" s="89" t="s">
        <v>80</v>
      </c>
      <c r="C178" s="90" t="s">
        <v>313</v>
      </c>
      <c r="D178" s="91">
        <v>3800</v>
      </c>
      <c r="E178" s="92"/>
      <c r="F178" s="92"/>
      <c r="G178" s="92"/>
      <c r="H178" s="92"/>
      <c r="I178" s="111"/>
      <c r="J178" s="112"/>
      <c r="K178" s="92"/>
      <c r="L178" s="92"/>
      <c r="M178" s="111"/>
      <c r="N178" s="113">
        <f t="shared" si="28"/>
        <v>89013.44</v>
      </c>
    </row>
    <row r="179" spans="1:14" s="3" customFormat="1" ht="14.25">
      <c r="A179" s="88">
        <f t="shared" si="26"/>
        <v>51</v>
      </c>
      <c r="B179" s="89" t="s">
        <v>82</v>
      </c>
      <c r="C179" s="90" t="s">
        <v>314</v>
      </c>
      <c r="D179" s="91">
        <v>800</v>
      </c>
      <c r="E179" s="92"/>
      <c r="F179" s="92"/>
      <c r="G179" s="92"/>
      <c r="H179" s="92"/>
      <c r="I179" s="111">
        <v>0.1</v>
      </c>
      <c r="J179" s="112"/>
      <c r="K179" s="92"/>
      <c r="L179" s="92"/>
      <c r="M179" s="111"/>
      <c r="N179" s="113">
        <f t="shared" si="28"/>
        <v>89813.54</v>
      </c>
    </row>
    <row r="180" spans="1:14" s="3" customFormat="1" ht="14.25">
      <c r="A180" s="88">
        <f t="shared" si="26"/>
        <v>52</v>
      </c>
      <c r="B180" s="89" t="s">
        <v>82</v>
      </c>
      <c r="C180" s="90" t="s">
        <v>315</v>
      </c>
      <c r="D180" s="91">
        <v>800</v>
      </c>
      <c r="E180" s="92"/>
      <c r="F180" s="92"/>
      <c r="G180" s="92"/>
      <c r="H180" s="92"/>
      <c r="I180" s="111"/>
      <c r="J180" s="112"/>
      <c r="K180" s="92"/>
      <c r="L180" s="92"/>
      <c r="M180" s="111"/>
      <c r="N180" s="113">
        <f t="shared" si="28"/>
        <v>90613.54</v>
      </c>
    </row>
    <row r="181" spans="1:14" s="3" customFormat="1" ht="14.25">
      <c r="A181" s="88">
        <f t="shared" si="26"/>
        <v>53</v>
      </c>
      <c r="B181" s="89" t="s">
        <v>82</v>
      </c>
      <c r="C181" s="90" t="s">
        <v>316</v>
      </c>
      <c r="D181" s="91">
        <v>2000</v>
      </c>
      <c r="E181" s="92"/>
      <c r="F181" s="92"/>
      <c r="G181" s="92"/>
      <c r="H181" s="92"/>
      <c r="I181" s="111"/>
      <c r="J181" s="112"/>
      <c r="K181" s="92"/>
      <c r="L181" s="92"/>
      <c r="M181" s="111"/>
      <c r="N181" s="113">
        <f t="shared" si="28"/>
        <v>92613.54</v>
      </c>
    </row>
    <row r="182" spans="1:14" s="3" customFormat="1" ht="14.25">
      <c r="A182" s="88">
        <f t="shared" si="26"/>
        <v>54</v>
      </c>
      <c r="B182" s="89" t="s">
        <v>82</v>
      </c>
      <c r="C182" s="90" t="s">
        <v>317</v>
      </c>
      <c r="D182" s="91">
        <v>3000</v>
      </c>
      <c r="E182" s="92"/>
      <c r="F182" s="92"/>
      <c r="G182" s="92"/>
      <c r="H182" s="92"/>
      <c r="I182" s="111"/>
      <c r="J182" s="112"/>
      <c r="K182" s="92"/>
      <c r="L182" s="92"/>
      <c r="M182" s="111"/>
      <c r="N182" s="113">
        <f t="shared" si="28"/>
        <v>95613.54</v>
      </c>
    </row>
    <row r="183" spans="1:14" s="3" customFormat="1" ht="14.25">
      <c r="A183" s="88">
        <f t="shared" si="26"/>
        <v>55</v>
      </c>
      <c r="B183" s="89" t="s">
        <v>82</v>
      </c>
      <c r="C183" s="90" t="s">
        <v>318</v>
      </c>
      <c r="D183" s="91">
        <v>2000</v>
      </c>
      <c r="E183" s="92"/>
      <c r="F183" s="92"/>
      <c r="G183" s="92"/>
      <c r="H183" s="92"/>
      <c r="I183" s="111"/>
      <c r="J183" s="112"/>
      <c r="K183" s="92"/>
      <c r="L183" s="92"/>
      <c r="M183" s="111"/>
      <c r="N183" s="113">
        <f t="shared" si="28"/>
        <v>97613.54</v>
      </c>
    </row>
    <row r="184" spans="1:14" s="3" customFormat="1" ht="14.25">
      <c r="A184" s="88">
        <f t="shared" si="26"/>
        <v>56</v>
      </c>
      <c r="B184" s="89" t="s">
        <v>82</v>
      </c>
      <c r="C184" s="90" t="s">
        <v>319</v>
      </c>
      <c r="D184" s="91">
        <v>800</v>
      </c>
      <c r="E184" s="92"/>
      <c r="F184" s="92"/>
      <c r="G184" s="92"/>
      <c r="H184" s="92"/>
      <c r="I184" s="111"/>
      <c r="J184" s="112"/>
      <c r="K184" s="92"/>
      <c r="L184" s="92"/>
      <c r="M184" s="111"/>
      <c r="N184" s="113">
        <f t="shared" si="28"/>
        <v>98413.54</v>
      </c>
    </row>
    <row r="185" spans="1:14" s="3" customFormat="1" ht="14.25">
      <c r="A185" s="88">
        <f t="shared" si="26"/>
        <v>57</v>
      </c>
      <c r="B185" s="89" t="s">
        <v>82</v>
      </c>
      <c r="C185" s="90" t="s">
        <v>320</v>
      </c>
      <c r="D185" s="91">
        <v>2000</v>
      </c>
      <c r="E185" s="92"/>
      <c r="F185" s="92"/>
      <c r="G185" s="92"/>
      <c r="H185" s="92"/>
      <c r="I185" s="111"/>
      <c r="J185" s="112"/>
      <c r="K185" s="92"/>
      <c r="L185" s="92"/>
      <c r="M185" s="111"/>
      <c r="N185" s="113">
        <f t="shared" si="28"/>
        <v>100413.54</v>
      </c>
    </row>
    <row r="186" spans="1:14" s="3" customFormat="1" ht="14.25">
      <c r="A186" s="88">
        <f t="shared" si="26"/>
        <v>58</v>
      </c>
      <c r="B186" s="89" t="s">
        <v>82</v>
      </c>
      <c r="C186" s="90" t="s">
        <v>321</v>
      </c>
      <c r="D186" s="91">
        <v>2000</v>
      </c>
      <c r="E186" s="92"/>
      <c r="F186" s="92"/>
      <c r="G186" s="92"/>
      <c r="H186" s="92"/>
      <c r="I186" s="111"/>
      <c r="J186" s="112"/>
      <c r="K186" s="92"/>
      <c r="L186" s="92"/>
      <c r="M186" s="111"/>
      <c r="N186" s="113">
        <f t="shared" si="28"/>
        <v>102413.54</v>
      </c>
    </row>
    <row r="187" spans="1:14" s="3" customFormat="1" ht="14.25">
      <c r="A187" s="88">
        <f t="shared" si="26"/>
        <v>59</v>
      </c>
      <c r="B187" s="89" t="s">
        <v>82</v>
      </c>
      <c r="C187" s="90" t="s">
        <v>322</v>
      </c>
      <c r="D187" s="91"/>
      <c r="E187" s="92"/>
      <c r="F187" s="92"/>
      <c r="G187" s="92"/>
      <c r="H187" s="92"/>
      <c r="I187" s="111"/>
      <c r="J187" s="112">
        <v>1000</v>
      </c>
      <c r="K187" s="92"/>
      <c r="L187" s="92"/>
      <c r="M187" s="111"/>
      <c r="N187" s="113">
        <f t="shared" si="28"/>
        <v>101413.54</v>
      </c>
    </row>
    <row r="188" spans="1:14" s="3" customFormat="1" ht="14.25">
      <c r="A188" s="88">
        <f t="shared" si="26"/>
        <v>60</v>
      </c>
      <c r="B188" s="89" t="s">
        <v>82</v>
      </c>
      <c r="C188" s="90" t="s">
        <v>200</v>
      </c>
      <c r="D188" s="91"/>
      <c r="E188" s="92"/>
      <c r="F188" s="92"/>
      <c r="G188" s="92"/>
      <c r="H188" s="92"/>
      <c r="I188" s="111"/>
      <c r="J188" s="112">
        <v>1500</v>
      </c>
      <c r="K188" s="92"/>
      <c r="L188" s="92"/>
      <c r="M188" s="111"/>
      <c r="N188" s="113">
        <f t="shared" si="28"/>
        <v>99913.54</v>
      </c>
    </row>
    <row r="189" spans="1:14" s="3" customFormat="1" ht="14.25">
      <c r="A189" s="88">
        <f t="shared" si="26"/>
        <v>61</v>
      </c>
      <c r="B189" s="89" t="s">
        <v>82</v>
      </c>
      <c r="C189" s="90" t="s">
        <v>201</v>
      </c>
      <c r="D189" s="91"/>
      <c r="E189" s="92"/>
      <c r="F189" s="92"/>
      <c r="G189" s="92"/>
      <c r="H189" s="92"/>
      <c r="I189" s="111"/>
      <c r="J189" s="112">
        <v>1000</v>
      </c>
      <c r="K189" s="92"/>
      <c r="L189" s="92"/>
      <c r="M189" s="111"/>
      <c r="N189" s="113">
        <f t="shared" si="28"/>
        <v>98913.54</v>
      </c>
    </row>
    <row r="190" spans="1:14" s="3" customFormat="1" ht="14.25">
      <c r="A190" s="88">
        <f t="shared" si="26"/>
        <v>62</v>
      </c>
      <c r="B190" s="89" t="s">
        <v>82</v>
      </c>
      <c r="C190" s="90" t="s">
        <v>202</v>
      </c>
      <c r="D190" s="91"/>
      <c r="E190" s="92"/>
      <c r="F190" s="92"/>
      <c r="G190" s="92"/>
      <c r="H190" s="92"/>
      <c r="I190" s="111"/>
      <c r="J190" s="112">
        <v>1500</v>
      </c>
      <c r="K190" s="92"/>
      <c r="L190" s="92"/>
      <c r="M190" s="111"/>
      <c r="N190" s="113">
        <f t="shared" si="28"/>
        <v>97413.54</v>
      </c>
    </row>
    <row r="191" spans="1:14" s="3" customFormat="1" ht="14.25">
      <c r="A191" s="88">
        <f t="shared" si="26"/>
        <v>63</v>
      </c>
      <c r="B191" s="89" t="s">
        <v>82</v>
      </c>
      <c r="C191" s="90" t="s">
        <v>323</v>
      </c>
      <c r="D191" s="91"/>
      <c r="E191" s="92"/>
      <c r="F191" s="92"/>
      <c r="G191" s="92"/>
      <c r="H191" s="92"/>
      <c r="I191" s="111"/>
      <c r="J191" s="112">
        <v>1000</v>
      </c>
      <c r="K191" s="92"/>
      <c r="L191" s="92"/>
      <c r="M191" s="111"/>
      <c r="N191" s="113">
        <f t="shared" si="28"/>
        <v>96413.54</v>
      </c>
    </row>
    <row r="192" spans="1:14" s="3" customFormat="1" ht="14.25">
      <c r="A192" s="88">
        <f t="shared" si="26"/>
        <v>64</v>
      </c>
      <c r="B192" s="89" t="s">
        <v>82</v>
      </c>
      <c r="C192" s="90" t="s">
        <v>209</v>
      </c>
      <c r="D192" s="91"/>
      <c r="E192" s="92"/>
      <c r="F192" s="92"/>
      <c r="G192" s="92"/>
      <c r="H192" s="92"/>
      <c r="I192" s="111"/>
      <c r="J192" s="112">
        <v>1000</v>
      </c>
      <c r="K192" s="92"/>
      <c r="L192" s="92"/>
      <c r="M192" s="111"/>
      <c r="N192" s="113">
        <f>N191+SUM(D192:I192)-SUM(J192:M192)</f>
        <v>95413.54</v>
      </c>
    </row>
    <row r="193" spans="1:14" s="3" customFormat="1" ht="14.25">
      <c r="A193" s="88">
        <f t="shared" si="26"/>
        <v>65</v>
      </c>
      <c r="B193" s="89" t="s">
        <v>82</v>
      </c>
      <c r="C193" s="90" t="s">
        <v>216</v>
      </c>
      <c r="D193" s="91"/>
      <c r="E193" s="92"/>
      <c r="F193" s="92"/>
      <c r="G193" s="92"/>
      <c r="H193" s="92"/>
      <c r="I193" s="111"/>
      <c r="J193" s="112">
        <v>1500</v>
      </c>
      <c r="K193" s="92"/>
      <c r="L193" s="92"/>
      <c r="M193" s="111"/>
      <c r="N193" s="113">
        <f>N192+SUM(D193:I193)-SUM(J193:M193)</f>
        <v>93913.54</v>
      </c>
    </row>
    <row r="194" spans="1:14" s="3" customFormat="1" ht="14.25">
      <c r="A194" s="88">
        <f t="shared" si="26"/>
        <v>66</v>
      </c>
      <c r="B194" s="89" t="s">
        <v>82</v>
      </c>
      <c r="C194" s="94" t="s">
        <v>324</v>
      </c>
      <c r="D194" s="91">
        <v>2000</v>
      </c>
      <c r="E194" s="92"/>
      <c r="F194" s="92"/>
      <c r="G194" s="92"/>
      <c r="H194" s="92"/>
      <c r="I194" s="111"/>
      <c r="J194" s="112"/>
      <c r="K194" s="92"/>
      <c r="L194" s="92"/>
      <c r="M194" s="111"/>
      <c r="N194" s="113">
        <f>N193+SUM(D194:I194)-SUM(J194:M194)</f>
        <v>95913.54</v>
      </c>
    </row>
    <row r="195" spans="1:14" s="3" customFormat="1" ht="14.25">
      <c r="A195" s="72"/>
      <c r="B195" s="73"/>
      <c r="C195" s="95" t="s">
        <v>20</v>
      </c>
      <c r="D195" s="75">
        <f aca="true" t="shared" si="29" ref="D195:M195">SUM(D129:D194)</f>
        <v>88400</v>
      </c>
      <c r="E195" s="76">
        <f t="shared" si="29"/>
        <v>20000</v>
      </c>
      <c r="F195" s="76">
        <f t="shared" si="29"/>
        <v>0</v>
      </c>
      <c r="G195" s="76">
        <f t="shared" si="29"/>
        <v>0</v>
      </c>
      <c r="H195" s="76">
        <f t="shared" si="29"/>
        <v>0</v>
      </c>
      <c r="I195" s="104">
        <f t="shared" si="29"/>
        <v>37.05</v>
      </c>
      <c r="J195" s="75">
        <f t="shared" si="29"/>
        <v>13500</v>
      </c>
      <c r="K195" s="76">
        <f t="shared" si="29"/>
        <v>0</v>
      </c>
      <c r="L195" s="76">
        <f t="shared" si="29"/>
        <v>0</v>
      </c>
      <c r="M195" s="104">
        <f t="shared" si="29"/>
        <v>0</v>
      </c>
      <c r="N195" s="105">
        <f>N128+SUM(D195:I195)-SUM(J195:M195)</f>
        <v>95913.54</v>
      </c>
    </row>
    <row r="196" spans="1:14" s="3" customFormat="1" ht="14.25">
      <c r="A196" s="77"/>
      <c r="B196" s="77"/>
      <c r="C196" s="78" t="s">
        <v>85</v>
      </c>
      <c r="D196" s="79">
        <f aca="true" t="shared" si="30" ref="D196:N196">D195</f>
        <v>88400</v>
      </c>
      <c r="E196" s="80">
        <f t="shared" si="30"/>
        <v>20000</v>
      </c>
      <c r="F196" s="80">
        <f t="shared" si="30"/>
        <v>0</v>
      </c>
      <c r="G196" s="80">
        <f t="shared" si="30"/>
        <v>0</v>
      </c>
      <c r="H196" s="80">
        <f t="shared" si="30"/>
        <v>0</v>
      </c>
      <c r="I196" s="106">
        <f t="shared" si="30"/>
        <v>37.05</v>
      </c>
      <c r="J196" s="79">
        <f t="shared" si="30"/>
        <v>13500</v>
      </c>
      <c r="K196" s="80">
        <f t="shared" si="30"/>
        <v>0</v>
      </c>
      <c r="L196" s="80">
        <f t="shared" si="30"/>
        <v>0</v>
      </c>
      <c r="M196" s="106">
        <f t="shared" si="30"/>
        <v>0</v>
      </c>
      <c r="N196" s="106">
        <f t="shared" si="30"/>
        <v>95913.54</v>
      </c>
    </row>
    <row r="197" spans="1:14" s="3" customFormat="1" ht="14.25">
      <c r="A197" s="81"/>
      <c r="B197" s="81"/>
      <c r="C197" s="81" t="s">
        <v>325</v>
      </c>
      <c r="D197" s="83">
        <f aca="true" t="shared" si="31" ref="D197:M197">D196+D122</f>
        <v>244149</v>
      </c>
      <c r="E197" s="97">
        <f t="shared" si="31"/>
        <v>27308.91</v>
      </c>
      <c r="F197" s="97">
        <f t="shared" si="31"/>
        <v>0</v>
      </c>
      <c r="G197" s="97">
        <f t="shared" si="31"/>
        <v>0</v>
      </c>
      <c r="H197" s="97">
        <f t="shared" si="31"/>
        <v>0</v>
      </c>
      <c r="I197" s="118">
        <f t="shared" si="31"/>
        <v>156.51</v>
      </c>
      <c r="J197" s="83">
        <f t="shared" si="31"/>
        <v>174550</v>
      </c>
      <c r="K197" s="97">
        <f t="shared" si="31"/>
        <v>0</v>
      </c>
      <c r="L197" s="97">
        <f t="shared" si="31"/>
        <v>0</v>
      </c>
      <c r="M197" s="114">
        <f t="shared" si="31"/>
        <v>1150.88</v>
      </c>
      <c r="N197" s="110">
        <f>SUM(D197:I197)-SUM(J197:M197)</f>
        <v>95913.54</v>
      </c>
    </row>
    <row r="198" spans="1:14" s="3" customFormat="1" ht="14.25">
      <c r="A198" s="85"/>
      <c r="B198" s="58"/>
      <c r="C198" s="58"/>
      <c r="D198" s="85"/>
      <c r="E198" s="85"/>
      <c r="F198" s="85"/>
      <c r="G198" s="85"/>
      <c r="H198" s="85"/>
      <c r="I198" s="85"/>
      <c r="J198" s="85"/>
      <c r="K198" s="58"/>
      <c r="L198" s="58"/>
      <c r="M198" s="58"/>
      <c r="N198" s="58"/>
    </row>
    <row r="199" spans="1:14" s="3" customFormat="1" ht="18.75">
      <c r="A199" s="263" t="s">
        <v>168</v>
      </c>
      <c r="B199" s="263"/>
      <c r="C199" s="263"/>
      <c r="D199" s="263"/>
      <c r="E199" s="263"/>
      <c r="F199" s="263"/>
      <c r="G199" s="263"/>
      <c r="H199" s="263"/>
      <c r="I199" s="263"/>
      <c r="J199" s="263"/>
      <c r="K199" s="1"/>
      <c r="L199" s="1"/>
      <c r="M199" s="1"/>
      <c r="N199" s="1"/>
    </row>
    <row r="200" spans="1:10" s="1" customFormat="1" ht="18.75">
      <c r="A200" s="263" t="s">
        <v>190</v>
      </c>
      <c r="B200" s="263"/>
      <c r="C200" s="263"/>
      <c r="D200" s="263"/>
      <c r="E200" s="263"/>
      <c r="F200" s="263"/>
      <c r="G200" s="263"/>
      <c r="H200" s="263"/>
      <c r="I200" s="263"/>
      <c r="J200" s="263"/>
    </row>
    <row r="201" spans="1:14" s="3" customFormat="1" ht="14.25">
      <c r="A201" s="256"/>
      <c r="B201" s="258" t="s">
        <v>191</v>
      </c>
      <c r="C201" s="258" t="s">
        <v>3</v>
      </c>
      <c r="D201" s="252" t="s">
        <v>4</v>
      </c>
      <c r="E201" s="253"/>
      <c r="F201" s="253"/>
      <c r="G201" s="253"/>
      <c r="H201" s="253"/>
      <c r="I201" s="254"/>
      <c r="J201" s="252" t="s">
        <v>5</v>
      </c>
      <c r="K201" s="253"/>
      <c r="L201" s="253"/>
      <c r="M201" s="255"/>
      <c r="N201" s="261" t="s">
        <v>6</v>
      </c>
    </row>
    <row r="202" spans="1:14" s="3" customFormat="1" ht="14.25">
      <c r="A202" s="257"/>
      <c r="B202" s="259"/>
      <c r="C202" s="260"/>
      <c r="D202" s="60" t="s">
        <v>7</v>
      </c>
      <c r="E202" s="61" t="s">
        <v>8</v>
      </c>
      <c r="F202" s="61" t="s">
        <v>9</v>
      </c>
      <c r="G202" s="61" t="s">
        <v>10</v>
      </c>
      <c r="H202" s="61" t="s">
        <v>11</v>
      </c>
      <c r="I202" s="98" t="s">
        <v>12</v>
      </c>
      <c r="J202" s="60" t="s">
        <v>13</v>
      </c>
      <c r="K202" s="61" t="s">
        <v>14</v>
      </c>
      <c r="L202" s="61" t="s">
        <v>15</v>
      </c>
      <c r="M202" s="99" t="s">
        <v>16</v>
      </c>
      <c r="N202" s="262"/>
    </row>
    <row r="203" spans="1:14" s="3" customFormat="1" ht="14.25">
      <c r="A203" s="62"/>
      <c r="B203" s="86"/>
      <c r="C203" s="72" t="s">
        <v>24</v>
      </c>
      <c r="D203" s="87"/>
      <c r="E203" s="66"/>
      <c r="F203" s="66"/>
      <c r="G203" s="66"/>
      <c r="H203" s="66"/>
      <c r="I203" s="100"/>
      <c r="J203" s="65"/>
      <c r="K203" s="66"/>
      <c r="L203" s="66"/>
      <c r="M203" s="100"/>
      <c r="N203" s="101">
        <f>N197</f>
        <v>95913.54</v>
      </c>
    </row>
    <row r="204" spans="1:14" s="3" customFormat="1" ht="14.25">
      <c r="A204" s="88">
        <v>1</v>
      </c>
      <c r="B204" s="89" t="s">
        <v>326</v>
      </c>
      <c r="C204" s="90" t="s">
        <v>327</v>
      </c>
      <c r="D204" s="91">
        <v>4000</v>
      </c>
      <c r="E204" s="92"/>
      <c r="F204" s="92"/>
      <c r="G204" s="92"/>
      <c r="H204" s="92"/>
      <c r="I204" s="111"/>
      <c r="J204" s="112"/>
      <c r="K204" s="92"/>
      <c r="L204" s="92"/>
      <c r="M204" s="111"/>
      <c r="N204" s="113">
        <f aca="true" t="shared" si="32" ref="N204:N225">N203+SUM(D204:I204)-SUM(J204:M204)</f>
        <v>99913.54</v>
      </c>
    </row>
    <row r="205" spans="1:14" s="3" customFormat="1" ht="14.25">
      <c r="A205" s="88">
        <f aca="true" t="shared" si="33" ref="A205:A225">A204+1</f>
        <v>2</v>
      </c>
      <c r="B205" s="89" t="s">
        <v>326</v>
      </c>
      <c r="C205" s="90" t="s">
        <v>328</v>
      </c>
      <c r="D205" s="91">
        <v>800</v>
      </c>
      <c r="E205" s="92"/>
      <c r="F205" s="92"/>
      <c r="G205" s="92"/>
      <c r="H205" s="92"/>
      <c r="I205" s="111"/>
      <c r="J205" s="112"/>
      <c r="K205" s="92"/>
      <c r="L205" s="92"/>
      <c r="M205" s="111"/>
      <c r="N205" s="113">
        <f t="shared" si="32"/>
        <v>100713.54</v>
      </c>
    </row>
    <row r="206" spans="1:14" s="3" customFormat="1" ht="14.25">
      <c r="A206" s="88">
        <f t="shared" si="33"/>
        <v>3</v>
      </c>
      <c r="B206" s="89" t="s">
        <v>326</v>
      </c>
      <c r="C206" s="90" t="s">
        <v>329</v>
      </c>
      <c r="D206" s="91">
        <v>5400</v>
      </c>
      <c r="E206" s="92"/>
      <c r="F206" s="92"/>
      <c r="G206" s="92"/>
      <c r="H206" s="92"/>
      <c r="I206" s="111"/>
      <c r="J206" s="112"/>
      <c r="K206" s="92"/>
      <c r="L206" s="92"/>
      <c r="M206" s="111"/>
      <c r="N206" s="113">
        <f t="shared" si="32"/>
        <v>106113.54</v>
      </c>
    </row>
    <row r="207" spans="1:14" s="3" customFormat="1" ht="14.25">
      <c r="A207" s="88">
        <f t="shared" si="33"/>
        <v>4</v>
      </c>
      <c r="B207" s="89" t="s">
        <v>326</v>
      </c>
      <c r="C207" s="90" t="s">
        <v>330</v>
      </c>
      <c r="D207" s="91"/>
      <c r="E207" s="92"/>
      <c r="F207" s="92"/>
      <c r="G207" s="92"/>
      <c r="H207" s="92"/>
      <c r="I207" s="111"/>
      <c r="J207" s="112"/>
      <c r="K207" s="92"/>
      <c r="L207" s="92"/>
      <c r="M207" s="111">
        <v>2</v>
      </c>
      <c r="N207" s="113">
        <f t="shared" si="32"/>
        <v>106111.54</v>
      </c>
    </row>
    <row r="208" spans="1:14" s="3" customFormat="1" ht="14.25">
      <c r="A208" s="88">
        <f t="shared" si="33"/>
        <v>5</v>
      </c>
      <c r="B208" s="89" t="s">
        <v>326</v>
      </c>
      <c r="C208" s="90" t="s">
        <v>214</v>
      </c>
      <c r="D208" s="91"/>
      <c r="E208" s="92"/>
      <c r="F208" s="92"/>
      <c r="G208" s="92"/>
      <c r="H208" s="92"/>
      <c r="I208" s="111"/>
      <c r="J208" s="112">
        <v>1000</v>
      </c>
      <c r="K208" s="92"/>
      <c r="L208" s="92"/>
      <c r="M208" s="111"/>
      <c r="N208" s="113">
        <f t="shared" si="32"/>
        <v>105111.54</v>
      </c>
    </row>
    <row r="209" spans="1:14" s="3" customFormat="1" ht="14.25">
      <c r="A209" s="88">
        <f t="shared" si="33"/>
        <v>6</v>
      </c>
      <c r="B209" s="89" t="s">
        <v>326</v>
      </c>
      <c r="C209" s="90" t="s">
        <v>217</v>
      </c>
      <c r="D209" s="91"/>
      <c r="E209" s="92"/>
      <c r="F209" s="92"/>
      <c r="G209" s="92"/>
      <c r="H209" s="92"/>
      <c r="I209" s="111"/>
      <c r="J209" s="112">
        <v>1000</v>
      </c>
      <c r="K209" s="92"/>
      <c r="L209" s="92"/>
      <c r="M209" s="111"/>
      <c r="N209" s="113">
        <f t="shared" si="32"/>
        <v>104111.54</v>
      </c>
    </row>
    <row r="210" spans="1:14" s="3" customFormat="1" ht="14.25">
      <c r="A210" s="88">
        <f t="shared" si="33"/>
        <v>7</v>
      </c>
      <c r="B210" s="89" t="s">
        <v>326</v>
      </c>
      <c r="C210" s="90" t="s">
        <v>221</v>
      </c>
      <c r="D210" s="91"/>
      <c r="E210" s="92"/>
      <c r="F210" s="92"/>
      <c r="G210" s="92"/>
      <c r="H210" s="92"/>
      <c r="I210" s="111"/>
      <c r="J210" s="112">
        <v>1000</v>
      </c>
      <c r="K210" s="92"/>
      <c r="L210" s="92"/>
      <c r="M210" s="111"/>
      <c r="N210" s="113">
        <f t="shared" si="32"/>
        <v>103111.54</v>
      </c>
    </row>
    <row r="211" spans="1:14" s="3" customFormat="1" ht="14.25">
      <c r="A211" s="88">
        <f t="shared" si="33"/>
        <v>8</v>
      </c>
      <c r="B211" s="89" t="s">
        <v>326</v>
      </c>
      <c r="C211" s="90" t="s">
        <v>222</v>
      </c>
      <c r="D211" s="91"/>
      <c r="E211" s="92"/>
      <c r="F211" s="92"/>
      <c r="G211" s="92"/>
      <c r="H211" s="92"/>
      <c r="I211" s="111"/>
      <c r="J211" s="112">
        <v>1000</v>
      </c>
      <c r="K211" s="92"/>
      <c r="L211" s="92"/>
      <c r="M211" s="111"/>
      <c r="N211" s="113">
        <f t="shared" si="32"/>
        <v>102111.54</v>
      </c>
    </row>
    <row r="212" spans="1:14" s="3" customFormat="1" ht="14.25">
      <c r="A212" s="88">
        <f t="shared" si="33"/>
        <v>9</v>
      </c>
      <c r="B212" s="89" t="s">
        <v>326</v>
      </c>
      <c r="C212" s="90" t="s">
        <v>224</v>
      </c>
      <c r="D212" s="91"/>
      <c r="E212" s="92"/>
      <c r="F212" s="92"/>
      <c r="G212" s="92"/>
      <c r="H212" s="92"/>
      <c r="I212" s="111"/>
      <c r="J212" s="112">
        <v>1000</v>
      </c>
      <c r="K212" s="92"/>
      <c r="L212" s="92"/>
      <c r="M212" s="111"/>
      <c r="N212" s="113">
        <f t="shared" si="32"/>
        <v>101111.54</v>
      </c>
    </row>
    <row r="213" spans="1:14" s="3" customFormat="1" ht="14.25">
      <c r="A213" s="88">
        <f t="shared" si="33"/>
        <v>10</v>
      </c>
      <c r="B213" s="89" t="s">
        <v>326</v>
      </c>
      <c r="C213" s="90" t="s">
        <v>235</v>
      </c>
      <c r="D213" s="91"/>
      <c r="E213" s="92"/>
      <c r="F213" s="92"/>
      <c r="G213" s="92"/>
      <c r="H213" s="92"/>
      <c r="I213" s="111"/>
      <c r="J213" s="112">
        <v>1000</v>
      </c>
      <c r="K213" s="92"/>
      <c r="L213" s="92"/>
      <c r="M213" s="111"/>
      <c r="N213" s="113">
        <f t="shared" si="32"/>
        <v>100111.54</v>
      </c>
    </row>
    <row r="214" spans="1:14" s="3" customFormat="1" ht="14.25">
      <c r="A214" s="88">
        <f t="shared" si="33"/>
        <v>11</v>
      </c>
      <c r="B214" s="89" t="s">
        <v>326</v>
      </c>
      <c r="C214" s="90" t="s">
        <v>238</v>
      </c>
      <c r="D214" s="91"/>
      <c r="E214" s="92"/>
      <c r="F214" s="92"/>
      <c r="G214" s="92"/>
      <c r="H214" s="92"/>
      <c r="I214" s="111"/>
      <c r="J214" s="112">
        <v>1000</v>
      </c>
      <c r="K214" s="92"/>
      <c r="L214" s="92"/>
      <c r="M214" s="111"/>
      <c r="N214" s="113">
        <f t="shared" si="32"/>
        <v>99111.54</v>
      </c>
    </row>
    <row r="215" spans="1:14" s="3" customFormat="1" ht="14.25">
      <c r="A215" s="88">
        <f t="shared" si="33"/>
        <v>12</v>
      </c>
      <c r="B215" s="89" t="s">
        <v>326</v>
      </c>
      <c r="C215" s="90" t="s">
        <v>226</v>
      </c>
      <c r="D215" s="91"/>
      <c r="E215" s="92"/>
      <c r="F215" s="92"/>
      <c r="G215" s="92"/>
      <c r="H215" s="92"/>
      <c r="I215" s="111"/>
      <c r="J215" s="112">
        <v>1000</v>
      </c>
      <c r="K215" s="92"/>
      <c r="L215" s="92"/>
      <c r="M215" s="111"/>
      <c r="N215" s="113">
        <f t="shared" si="32"/>
        <v>98111.54</v>
      </c>
    </row>
    <row r="216" spans="1:14" s="3" customFormat="1" ht="14.25">
      <c r="A216" s="88">
        <f t="shared" si="33"/>
        <v>13</v>
      </c>
      <c r="B216" s="89" t="s">
        <v>326</v>
      </c>
      <c r="C216" s="90" t="s">
        <v>246</v>
      </c>
      <c r="D216" s="91"/>
      <c r="E216" s="92"/>
      <c r="F216" s="92"/>
      <c r="G216" s="92"/>
      <c r="H216" s="92"/>
      <c r="I216" s="111"/>
      <c r="J216" s="112">
        <v>1000</v>
      </c>
      <c r="K216" s="92"/>
      <c r="L216" s="92"/>
      <c r="M216" s="111"/>
      <c r="N216" s="113">
        <f t="shared" si="32"/>
        <v>97111.54</v>
      </c>
    </row>
    <row r="217" spans="1:14" s="3" customFormat="1" ht="14.25">
      <c r="A217" s="88">
        <f t="shared" si="33"/>
        <v>14</v>
      </c>
      <c r="B217" s="89" t="s">
        <v>326</v>
      </c>
      <c r="C217" s="90" t="s">
        <v>248</v>
      </c>
      <c r="D217" s="91"/>
      <c r="E217" s="92"/>
      <c r="F217" s="92"/>
      <c r="G217" s="92"/>
      <c r="H217" s="92"/>
      <c r="I217" s="111"/>
      <c r="J217" s="112">
        <v>1000</v>
      </c>
      <c r="K217" s="92"/>
      <c r="L217" s="92"/>
      <c r="M217" s="111"/>
      <c r="N217" s="113">
        <f t="shared" si="32"/>
        <v>96111.54</v>
      </c>
    </row>
    <row r="218" spans="1:14" s="3" customFormat="1" ht="14.25">
      <c r="A218" s="88">
        <f t="shared" si="33"/>
        <v>15</v>
      </c>
      <c r="B218" s="89" t="s">
        <v>326</v>
      </c>
      <c r="C218" s="90" t="s">
        <v>239</v>
      </c>
      <c r="D218" s="91"/>
      <c r="E218" s="92"/>
      <c r="F218" s="92"/>
      <c r="G218" s="92"/>
      <c r="H218" s="92"/>
      <c r="I218" s="111"/>
      <c r="J218" s="112">
        <v>1000</v>
      </c>
      <c r="K218" s="92"/>
      <c r="L218" s="92"/>
      <c r="M218" s="111"/>
      <c r="N218" s="113">
        <f t="shared" si="32"/>
        <v>95111.54</v>
      </c>
    </row>
    <row r="219" spans="1:14" s="3" customFormat="1" ht="14.25">
      <c r="A219" s="88">
        <f t="shared" si="33"/>
        <v>16</v>
      </c>
      <c r="B219" s="89" t="s">
        <v>326</v>
      </c>
      <c r="C219" s="90" t="s">
        <v>227</v>
      </c>
      <c r="D219" s="91"/>
      <c r="E219" s="92"/>
      <c r="F219" s="92"/>
      <c r="G219" s="92"/>
      <c r="H219" s="92"/>
      <c r="I219" s="111"/>
      <c r="J219" s="112">
        <v>1000</v>
      </c>
      <c r="K219" s="92"/>
      <c r="L219" s="92"/>
      <c r="M219" s="111"/>
      <c r="N219" s="113">
        <f t="shared" si="32"/>
        <v>94111.54</v>
      </c>
    </row>
    <row r="220" spans="1:14" s="3" customFormat="1" ht="14.25">
      <c r="A220" s="88">
        <f t="shared" si="33"/>
        <v>17</v>
      </c>
      <c r="B220" s="89" t="s">
        <v>326</v>
      </c>
      <c r="C220" s="90" t="s">
        <v>331</v>
      </c>
      <c r="D220" s="91"/>
      <c r="E220" s="92"/>
      <c r="F220" s="92"/>
      <c r="G220" s="92"/>
      <c r="H220" s="92"/>
      <c r="I220" s="111"/>
      <c r="J220" s="112">
        <v>1000</v>
      </c>
      <c r="K220" s="92"/>
      <c r="L220" s="92"/>
      <c r="M220" s="111"/>
      <c r="N220" s="113">
        <f t="shared" si="32"/>
        <v>93111.54</v>
      </c>
    </row>
    <row r="221" spans="1:14" s="3" customFormat="1" ht="14.25">
      <c r="A221" s="88">
        <f t="shared" si="33"/>
        <v>18</v>
      </c>
      <c r="B221" s="89" t="s">
        <v>326</v>
      </c>
      <c r="C221" s="90" t="s">
        <v>229</v>
      </c>
      <c r="D221" s="91"/>
      <c r="E221" s="92"/>
      <c r="F221" s="92"/>
      <c r="G221" s="92"/>
      <c r="H221" s="92"/>
      <c r="I221" s="111"/>
      <c r="J221" s="112">
        <v>1000</v>
      </c>
      <c r="K221" s="92"/>
      <c r="L221" s="92"/>
      <c r="M221" s="111"/>
      <c r="N221" s="113">
        <f t="shared" si="32"/>
        <v>92111.54</v>
      </c>
    </row>
    <row r="222" spans="1:14" s="3" customFormat="1" ht="14.25">
      <c r="A222" s="88">
        <f t="shared" si="33"/>
        <v>19</v>
      </c>
      <c r="B222" s="89" t="s">
        <v>326</v>
      </c>
      <c r="C222" s="90" t="s">
        <v>234</v>
      </c>
      <c r="D222" s="91"/>
      <c r="E222" s="92"/>
      <c r="F222" s="92"/>
      <c r="G222" s="92"/>
      <c r="H222" s="92"/>
      <c r="I222" s="111"/>
      <c r="J222" s="112">
        <v>1500</v>
      </c>
      <c r="K222" s="92"/>
      <c r="L222" s="92"/>
      <c r="M222" s="111"/>
      <c r="N222" s="113">
        <f t="shared" si="32"/>
        <v>90611.54</v>
      </c>
    </row>
    <row r="223" spans="1:14" s="3" customFormat="1" ht="14.25">
      <c r="A223" s="88">
        <f t="shared" si="33"/>
        <v>20</v>
      </c>
      <c r="B223" s="89" t="s">
        <v>326</v>
      </c>
      <c r="C223" s="90" t="s">
        <v>332</v>
      </c>
      <c r="D223" s="91"/>
      <c r="E223" s="92"/>
      <c r="F223" s="92"/>
      <c r="G223" s="92"/>
      <c r="H223" s="92"/>
      <c r="I223" s="111"/>
      <c r="J223" s="112">
        <v>2000</v>
      </c>
      <c r="K223" s="92"/>
      <c r="L223" s="92"/>
      <c r="M223" s="111"/>
      <c r="N223" s="113">
        <f t="shared" si="32"/>
        <v>88611.54</v>
      </c>
    </row>
    <row r="224" spans="1:14" s="3" customFormat="1" ht="14.25">
      <c r="A224" s="88">
        <f t="shared" si="33"/>
        <v>21</v>
      </c>
      <c r="B224" s="89" t="s">
        <v>326</v>
      </c>
      <c r="C224" s="90" t="s">
        <v>333</v>
      </c>
      <c r="D224" s="91"/>
      <c r="E224" s="92"/>
      <c r="F224" s="92"/>
      <c r="G224" s="92"/>
      <c r="H224" s="92"/>
      <c r="I224" s="111"/>
      <c r="J224" s="112">
        <v>1000</v>
      </c>
      <c r="K224" s="92"/>
      <c r="L224" s="92"/>
      <c r="M224" s="111"/>
      <c r="N224" s="113">
        <f t="shared" si="32"/>
        <v>87611.54</v>
      </c>
    </row>
    <row r="225" spans="1:14" s="3" customFormat="1" ht="14.25">
      <c r="A225" s="88">
        <f t="shared" si="33"/>
        <v>22</v>
      </c>
      <c r="B225" s="89" t="s">
        <v>326</v>
      </c>
      <c r="C225" s="90" t="s">
        <v>205</v>
      </c>
      <c r="D225" s="91"/>
      <c r="E225" s="92"/>
      <c r="F225" s="92"/>
      <c r="G225" s="92"/>
      <c r="H225" s="92"/>
      <c r="I225" s="111"/>
      <c r="J225" s="112">
        <v>1500</v>
      </c>
      <c r="K225" s="92"/>
      <c r="L225" s="92"/>
      <c r="M225" s="111"/>
      <c r="N225" s="113">
        <f t="shared" si="32"/>
        <v>86111.54</v>
      </c>
    </row>
    <row r="226" spans="1:14" s="3" customFormat="1" ht="14.25">
      <c r="A226" s="88">
        <f aca="true" t="shared" si="34" ref="A226:A257">A225+1</f>
        <v>23</v>
      </c>
      <c r="B226" s="89" t="s">
        <v>326</v>
      </c>
      <c r="C226" s="90" t="s">
        <v>334</v>
      </c>
      <c r="D226" s="91"/>
      <c r="E226" s="92"/>
      <c r="F226" s="92"/>
      <c r="G226" s="92"/>
      <c r="H226" s="92"/>
      <c r="I226" s="111"/>
      <c r="J226" s="112">
        <v>2500</v>
      </c>
      <c r="K226" s="92"/>
      <c r="L226" s="92"/>
      <c r="M226" s="111"/>
      <c r="N226" s="113">
        <f aca="true" t="shared" si="35" ref="N226:N257">N225+SUM(D226:I226)-SUM(J226:M226)</f>
        <v>83611.54</v>
      </c>
    </row>
    <row r="227" spans="1:14" s="3" customFormat="1" ht="14.25">
      <c r="A227" s="88">
        <f t="shared" si="34"/>
        <v>24</v>
      </c>
      <c r="B227" s="89" t="s">
        <v>326</v>
      </c>
      <c r="C227" s="90" t="s">
        <v>335</v>
      </c>
      <c r="D227" s="91"/>
      <c r="E227" s="92"/>
      <c r="F227" s="92"/>
      <c r="G227" s="92"/>
      <c r="H227" s="92"/>
      <c r="I227" s="111"/>
      <c r="J227" s="112">
        <v>2600</v>
      </c>
      <c r="K227" s="92"/>
      <c r="L227" s="92"/>
      <c r="M227" s="111"/>
      <c r="N227" s="113">
        <f t="shared" si="35"/>
        <v>81011.54</v>
      </c>
    </row>
    <row r="228" spans="1:14" s="3" customFormat="1" ht="14.25">
      <c r="A228" s="88">
        <f t="shared" si="34"/>
        <v>25</v>
      </c>
      <c r="B228" s="89" t="s">
        <v>326</v>
      </c>
      <c r="C228" s="90" t="s">
        <v>336</v>
      </c>
      <c r="D228" s="91">
        <v>2000</v>
      </c>
      <c r="E228" s="92"/>
      <c r="F228" s="92"/>
      <c r="G228" s="92"/>
      <c r="H228" s="92"/>
      <c r="I228" s="111"/>
      <c r="J228" s="112"/>
      <c r="K228" s="92"/>
      <c r="L228" s="92"/>
      <c r="M228" s="111"/>
      <c r="N228" s="113">
        <f t="shared" si="35"/>
        <v>83011.54</v>
      </c>
    </row>
    <row r="229" spans="1:14" s="3" customFormat="1" ht="14.25">
      <c r="A229" s="88">
        <f t="shared" si="34"/>
        <v>26</v>
      </c>
      <c r="B229" s="89" t="s">
        <v>326</v>
      </c>
      <c r="C229" s="90" t="s">
        <v>210</v>
      </c>
      <c r="D229" s="91"/>
      <c r="E229" s="92"/>
      <c r="F229" s="92"/>
      <c r="G229" s="92"/>
      <c r="H229" s="92"/>
      <c r="I229" s="111"/>
      <c r="J229" s="112">
        <v>1000</v>
      </c>
      <c r="K229" s="92"/>
      <c r="L229" s="92"/>
      <c r="M229" s="111"/>
      <c r="N229" s="113">
        <f t="shared" si="35"/>
        <v>82011.54</v>
      </c>
    </row>
    <row r="230" spans="1:14" s="3" customFormat="1" ht="14.25">
      <c r="A230" s="88">
        <f t="shared" si="34"/>
        <v>27</v>
      </c>
      <c r="B230" s="89" t="s">
        <v>326</v>
      </c>
      <c r="C230" s="90" t="s">
        <v>337</v>
      </c>
      <c r="D230" s="91"/>
      <c r="E230" s="92"/>
      <c r="F230" s="92"/>
      <c r="G230" s="92"/>
      <c r="H230" s="92"/>
      <c r="I230" s="111"/>
      <c r="J230" s="112">
        <v>1000</v>
      </c>
      <c r="K230" s="92"/>
      <c r="L230" s="92"/>
      <c r="M230" s="111"/>
      <c r="N230" s="113">
        <f t="shared" si="35"/>
        <v>81011.54</v>
      </c>
    </row>
    <row r="231" spans="1:14" s="3" customFormat="1" ht="14.25">
      <c r="A231" s="88">
        <f t="shared" si="34"/>
        <v>28</v>
      </c>
      <c r="B231" s="89" t="s">
        <v>326</v>
      </c>
      <c r="C231" s="90" t="s">
        <v>338</v>
      </c>
      <c r="D231" s="91"/>
      <c r="E231" s="92"/>
      <c r="F231" s="92"/>
      <c r="G231" s="92"/>
      <c r="H231" s="92"/>
      <c r="I231" s="111"/>
      <c r="J231" s="112">
        <v>1000</v>
      </c>
      <c r="K231" s="92"/>
      <c r="L231" s="92"/>
      <c r="M231" s="111"/>
      <c r="N231" s="113">
        <f t="shared" si="35"/>
        <v>80011.54</v>
      </c>
    </row>
    <row r="232" spans="1:14" s="3" customFormat="1" ht="14.25">
      <c r="A232" s="88">
        <f t="shared" si="34"/>
        <v>29</v>
      </c>
      <c r="B232" s="89" t="s">
        <v>339</v>
      </c>
      <c r="C232" s="90" t="s">
        <v>340</v>
      </c>
      <c r="D232" s="91">
        <v>2400</v>
      </c>
      <c r="E232" s="92"/>
      <c r="F232" s="92"/>
      <c r="G232" s="92"/>
      <c r="H232" s="92"/>
      <c r="I232" s="111"/>
      <c r="J232" s="112"/>
      <c r="K232" s="92"/>
      <c r="L232" s="92"/>
      <c r="M232" s="111"/>
      <c r="N232" s="113">
        <f t="shared" si="35"/>
        <v>82411.54</v>
      </c>
    </row>
    <row r="233" spans="1:14" s="3" customFormat="1" ht="14.25">
      <c r="A233" s="88">
        <f t="shared" si="34"/>
        <v>30</v>
      </c>
      <c r="B233" s="89" t="s">
        <v>339</v>
      </c>
      <c r="C233" s="90" t="s">
        <v>341</v>
      </c>
      <c r="D233" s="91">
        <v>4000</v>
      </c>
      <c r="E233" s="92"/>
      <c r="F233" s="92"/>
      <c r="G233" s="92"/>
      <c r="H233" s="92"/>
      <c r="I233" s="111"/>
      <c r="J233" s="112"/>
      <c r="K233" s="92"/>
      <c r="L233" s="92"/>
      <c r="M233" s="111"/>
      <c r="N233" s="113">
        <f t="shared" si="35"/>
        <v>86411.54</v>
      </c>
    </row>
    <row r="234" spans="1:14" s="3" customFormat="1" ht="14.25">
      <c r="A234" s="88">
        <f t="shared" si="34"/>
        <v>31</v>
      </c>
      <c r="B234" s="89" t="s">
        <v>339</v>
      </c>
      <c r="C234" s="90" t="s">
        <v>342</v>
      </c>
      <c r="D234" s="91">
        <v>600</v>
      </c>
      <c r="E234" s="92"/>
      <c r="F234" s="92"/>
      <c r="G234" s="92"/>
      <c r="H234" s="92"/>
      <c r="I234" s="111"/>
      <c r="J234" s="112"/>
      <c r="K234" s="92"/>
      <c r="L234" s="92"/>
      <c r="M234" s="111"/>
      <c r="N234" s="113">
        <f t="shared" si="35"/>
        <v>87011.54</v>
      </c>
    </row>
    <row r="235" spans="1:14" s="3" customFormat="1" ht="14.25">
      <c r="A235" s="88">
        <f t="shared" si="34"/>
        <v>32</v>
      </c>
      <c r="B235" s="89" t="s">
        <v>339</v>
      </c>
      <c r="C235" s="90" t="s">
        <v>343</v>
      </c>
      <c r="D235" s="91">
        <v>800</v>
      </c>
      <c r="E235" s="92"/>
      <c r="F235" s="92"/>
      <c r="G235" s="92"/>
      <c r="H235" s="92"/>
      <c r="I235" s="111"/>
      <c r="J235" s="112"/>
      <c r="K235" s="92"/>
      <c r="L235" s="92"/>
      <c r="M235" s="111"/>
      <c r="N235" s="113">
        <f t="shared" si="35"/>
        <v>87811.54</v>
      </c>
    </row>
    <row r="236" spans="1:14" s="3" customFormat="1" ht="14.25">
      <c r="A236" s="88">
        <f t="shared" si="34"/>
        <v>33</v>
      </c>
      <c r="B236" s="89" t="s">
        <v>339</v>
      </c>
      <c r="C236" s="90" t="s">
        <v>344</v>
      </c>
      <c r="D236" s="91">
        <v>2000</v>
      </c>
      <c r="E236" s="92"/>
      <c r="F236" s="92"/>
      <c r="G236" s="92"/>
      <c r="H236" s="92"/>
      <c r="I236" s="111">
        <v>2.1</v>
      </c>
      <c r="J236" s="112"/>
      <c r="K236" s="92"/>
      <c r="L236" s="92"/>
      <c r="M236" s="111"/>
      <c r="N236" s="113">
        <f t="shared" si="35"/>
        <v>89813.64</v>
      </c>
    </row>
    <row r="237" spans="1:14" s="3" customFormat="1" ht="14.25">
      <c r="A237" s="88">
        <f t="shared" si="34"/>
        <v>34</v>
      </c>
      <c r="B237" s="89" t="s">
        <v>339</v>
      </c>
      <c r="C237" s="90" t="s">
        <v>345</v>
      </c>
      <c r="D237" s="91">
        <v>2000</v>
      </c>
      <c r="E237" s="92"/>
      <c r="F237" s="92"/>
      <c r="G237" s="92"/>
      <c r="H237" s="92"/>
      <c r="I237" s="111">
        <v>2.22</v>
      </c>
      <c r="J237" s="112"/>
      <c r="K237" s="92"/>
      <c r="L237" s="92"/>
      <c r="M237" s="111"/>
      <c r="N237" s="113">
        <f t="shared" si="35"/>
        <v>91815.86</v>
      </c>
    </row>
    <row r="238" spans="1:14" s="3" customFormat="1" ht="14.25">
      <c r="A238" s="88">
        <f t="shared" si="34"/>
        <v>35</v>
      </c>
      <c r="B238" s="89" t="s">
        <v>339</v>
      </c>
      <c r="C238" s="90" t="s">
        <v>346</v>
      </c>
      <c r="D238" s="91">
        <v>600</v>
      </c>
      <c r="E238" s="92"/>
      <c r="F238" s="92"/>
      <c r="G238" s="92"/>
      <c r="H238" s="92"/>
      <c r="I238" s="111">
        <v>2.23</v>
      </c>
      <c r="J238" s="112"/>
      <c r="K238" s="92"/>
      <c r="L238" s="92"/>
      <c r="M238" s="111"/>
      <c r="N238" s="113">
        <f t="shared" si="35"/>
        <v>92418.09</v>
      </c>
    </row>
    <row r="239" spans="1:14" s="3" customFormat="1" ht="14.25">
      <c r="A239" s="88">
        <f t="shared" si="34"/>
        <v>36</v>
      </c>
      <c r="B239" s="89" t="s">
        <v>88</v>
      </c>
      <c r="C239" s="90" t="s">
        <v>347</v>
      </c>
      <c r="D239" s="91"/>
      <c r="E239" s="92"/>
      <c r="F239" s="92"/>
      <c r="G239" s="92"/>
      <c r="H239" s="92"/>
      <c r="I239" s="111"/>
      <c r="J239" s="112">
        <v>2000</v>
      </c>
      <c r="K239" s="92"/>
      <c r="L239" s="92"/>
      <c r="M239" s="111"/>
      <c r="N239" s="113">
        <f t="shared" si="35"/>
        <v>90418.09</v>
      </c>
    </row>
    <row r="240" spans="1:14" s="3" customFormat="1" ht="14.25">
      <c r="A240" s="88">
        <f t="shared" si="34"/>
        <v>37</v>
      </c>
      <c r="B240" s="89" t="s">
        <v>88</v>
      </c>
      <c r="C240" s="90" t="s">
        <v>348</v>
      </c>
      <c r="D240" s="91"/>
      <c r="E240" s="92"/>
      <c r="F240" s="92"/>
      <c r="G240" s="92"/>
      <c r="H240" s="92"/>
      <c r="I240" s="111"/>
      <c r="J240" s="112">
        <v>2500</v>
      </c>
      <c r="K240" s="92"/>
      <c r="L240" s="92"/>
      <c r="M240" s="111"/>
      <c r="N240" s="113">
        <f t="shared" si="35"/>
        <v>87918.09</v>
      </c>
    </row>
    <row r="241" spans="1:14" s="3" customFormat="1" ht="14.25">
      <c r="A241" s="88">
        <f t="shared" si="34"/>
        <v>38</v>
      </c>
      <c r="B241" s="89" t="s">
        <v>88</v>
      </c>
      <c r="C241" s="90" t="s">
        <v>349</v>
      </c>
      <c r="D241" s="91"/>
      <c r="E241" s="92"/>
      <c r="F241" s="92"/>
      <c r="G241" s="92"/>
      <c r="H241" s="92"/>
      <c r="I241" s="111"/>
      <c r="J241" s="112">
        <v>1000</v>
      </c>
      <c r="K241" s="92"/>
      <c r="L241" s="92"/>
      <c r="M241" s="111"/>
      <c r="N241" s="113">
        <f t="shared" si="35"/>
        <v>86918.09</v>
      </c>
    </row>
    <row r="242" spans="1:14" s="3" customFormat="1" ht="14.25">
      <c r="A242" s="88">
        <f t="shared" si="34"/>
        <v>39</v>
      </c>
      <c r="B242" s="89" t="s">
        <v>88</v>
      </c>
      <c r="C242" s="90" t="s">
        <v>225</v>
      </c>
      <c r="D242" s="91"/>
      <c r="E242" s="92"/>
      <c r="F242" s="92"/>
      <c r="G242" s="92"/>
      <c r="H242" s="92"/>
      <c r="I242" s="111"/>
      <c r="J242" s="112">
        <v>1000</v>
      </c>
      <c r="K242" s="92"/>
      <c r="L242" s="92"/>
      <c r="M242" s="111"/>
      <c r="N242" s="113">
        <f t="shared" si="35"/>
        <v>85918.09</v>
      </c>
    </row>
    <row r="243" spans="1:14" s="3" customFormat="1" ht="14.25">
      <c r="A243" s="88">
        <f t="shared" si="34"/>
        <v>40</v>
      </c>
      <c r="B243" s="89" t="s">
        <v>88</v>
      </c>
      <c r="C243" s="90" t="s">
        <v>350</v>
      </c>
      <c r="D243" s="91"/>
      <c r="E243" s="92"/>
      <c r="F243" s="92"/>
      <c r="G243" s="92"/>
      <c r="H243" s="92"/>
      <c r="I243" s="111"/>
      <c r="J243" s="112">
        <v>1000</v>
      </c>
      <c r="K243" s="92"/>
      <c r="L243" s="92"/>
      <c r="M243" s="111"/>
      <c r="N243" s="113">
        <f t="shared" si="35"/>
        <v>84918.09</v>
      </c>
    </row>
    <row r="244" spans="1:14" s="3" customFormat="1" ht="14.25">
      <c r="A244" s="88">
        <f t="shared" si="34"/>
        <v>41</v>
      </c>
      <c r="B244" s="89" t="s">
        <v>88</v>
      </c>
      <c r="C244" s="90" t="s">
        <v>351</v>
      </c>
      <c r="D244" s="91"/>
      <c r="E244" s="92"/>
      <c r="F244" s="92"/>
      <c r="G244" s="92"/>
      <c r="H244" s="92"/>
      <c r="I244" s="111"/>
      <c r="J244" s="112">
        <v>1000</v>
      </c>
      <c r="K244" s="92"/>
      <c r="L244" s="92"/>
      <c r="M244" s="111"/>
      <c r="N244" s="113">
        <f t="shared" si="35"/>
        <v>83918.09</v>
      </c>
    </row>
    <row r="245" spans="1:14" s="3" customFormat="1" ht="14.25">
      <c r="A245" s="88">
        <f t="shared" si="34"/>
        <v>42</v>
      </c>
      <c r="B245" s="89" t="s">
        <v>88</v>
      </c>
      <c r="C245" s="90" t="s">
        <v>352</v>
      </c>
      <c r="D245" s="91"/>
      <c r="E245" s="92"/>
      <c r="F245" s="92"/>
      <c r="G245" s="92"/>
      <c r="H245" s="92"/>
      <c r="I245" s="111"/>
      <c r="J245" s="112">
        <v>1000</v>
      </c>
      <c r="K245" s="92"/>
      <c r="L245" s="92"/>
      <c r="M245" s="111"/>
      <c r="N245" s="113">
        <f t="shared" si="35"/>
        <v>82918.09</v>
      </c>
    </row>
    <row r="246" spans="1:14" s="3" customFormat="1" ht="14.25">
      <c r="A246" s="88">
        <f t="shared" si="34"/>
        <v>43</v>
      </c>
      <c r="B246" s="89" t="s">
        <v>88</v>
      </c>
      <c r="C246" s="90" t="s">
        <v>353</v>
      </c>
      <c r="D246" s="91"/>
      <c r="E246" s="92"/>
      <c r="F246" s="92"/>
      <c r="G246" s="92"/>
      <c r="H246" s="92"/>
      <c r="I246" s="111"/>
      <c r="J246" s="112">
        <v>1000</v>
      </c>
      <c r="K246" s="92"/>
      <c r="L246" s="92"/>
      <c r="M246" s="111"/>
      <c r="N246" s="113">
        <f t="shared" si="35"/>
        <v>81918.09</v>
      </c>
    </row>
    <row r="247" spans="1:14" s="3" customFormat="1" ht="14.25">
      <c r="A247" s="88">
        <f t="shared" si="34"/>
        <v>44</v>
      </c>
      <c r="B247" s="89" t="s">
        <v>88</v>
      </c>
      <c r="C247" s="90" t="s">
        <v>244</v>
      </c>
      <c r="D247" s="91"/>
      <c r="E247" s="92"/>
      <c r="F247" s="92"/>
      <c r="G247" s="92"/>
      <c r="H247" s="92"/>
      <c r="I247" s="111"/>
      <c r="J247" s="112">
        <v>1000</v>
      </c>
      <c r="K247" s="92"/>
      <c r="L247" s="92"/>
      <c r="M247" s="111"/>
      <c r="N247" s="113">
        <f t="shared" si="35"/>
        <v>80918.09</v>
      </c>
    </row>
    <row r="248" spans="1:14" s="3" customFormat="1" ht="14.25">
      <c r="A248" s="88">
        <f t="shared" si="34"/>
        <v>45</v>
      </c>
      <c r="B248" s="89" t="s">
        <v>88</v>
      </c>
      <c r="C248" s="90" t="s">
        <v>242</v>
      </c>
      <c r="D248" s="91"/>
      <c r="E248" s="92"/>
      <c r="F248" s="92"/>
      <c r="G248" s="92"/>
      <c r="H248" s="92"/>
      <c r="I248" s="111"/>
      <c r="J248" s="112">
        <v>1000</v>
      </c>
      <c r="K248" s="92"/>
      <c r="L248" s="92"/>
      <c r="M248" s="111"/>
      <c r="N248" s="113">
        <f t="shared" si="35"/>
        <v>79918.09</v>
      </c>
    </row>
    <row r="249" spans="1:14" s="3" customFormat="1" ht="14.25">
      <c r="A249" s="88">
        <f t="shared" si="34"/>
        <v>46</v>
      </c>
      <c r="B249" s="89" t="s">
        <v>88</v>
      </c>
      <c r="C249" s="90" t="s">
        <v>354</v>
      </c>
      <c r="D249" s="91"/>
      <c r="E249" s="92"/>
      <c r="F249" s="92"/>
      <c r="G249" s="92"/>
      <c r="H249" s="92"/>
      <c r="I249" s="111"/>
      <c r="J249" s="112">
        <v>1000</v>
      </c>
      <c r="K249" s="92"/>
      <c r="L249" s="92"/>
      <c r="M249" s="111"/>
      <c r="N249" s="113">
        <f t="shared" si="35"/>
        <v>78918.09</v>
      </c>
    </row>
    <row r="250" spans="1:14" s="3" customFormat="1" ht="14.25">
      <c r="A250" s="88">
        <f t="shared" si="34"/>
        <v>47</v>
      </c>
      <c r="B250" s="89" t="s">
        <v>88</v>
      </c>
      <c r="C250" s="90" t="s">
        <v>355</v>
      </c>
      <c r="D250" s="91"/>
      <c r="E250" s="92"/>
      <c r="F250" s="92"/>
      <c r="G250" s="92"/>
      <c r="H250" s="92"/>
      <c r="I250" s="111"/>
      <c r="J250" s="112">
        <v>16400</v>
      </c>
      <c r="K250" s="92"/>
      <c r="L250" s="92"/>
      <c r="M250" s="111"/>
      <c r="N250" s="113">
        <f t="shared" si="35"/>
        <v>62518.09</v>
      </c>
    </row>
    <row r="251" spans="1:14" s="3" customFormat="1" ht="14.25">
      <c r="A251" s="88">
        <f t="shared" si="34"/>
        <v>48</v>
      </c>
      <c r="B251" s="89" t="s">
        <v>88</v>
      </c>
      <c r="C251" s="90" t="s">
        <v>211</v>
      </c>
      <c r="D251" s="91"/>
      <c r="E251" s="92"/>
      <c r="F251" s="92"/>
      <c r="G251" s="92"/>
      <c r="H251" s="92"/>
      <c r="I251" s="111"/>
      <c r="J251" s="112">
        <v>1000</v>
      </c>
      <c r="K251" s="92"/>
      <c r="L251" s="92"/>
      <c r="M251" s="111"/>
      <c r="N251" s="113">
        <f t="shared" si="35"/>
        <v>61518.09</v>
      </c>
    </row>
    <row r="252" spans="1:14" s="3" customFormat="1" ht="14.25">
      <c r="A252" s="88">
        <f t="shared" si="34"/>
        <v>49</v>
      </c>
      <c r="B252" s="89" t="s">
        <v>88</v>
      </c>
      <c r="C252" s="90" t="s">
        <v>212</v>
      </c>
      <c r="D252" s="91"/>
      <c r="E252" s="92"/>
      <c r="F252" s="92"/>
      <c r="G252" s="92"/>
      <c r="H252" s="92"/>
      <c r="I252" s="111"/>
      <c r="J252" s="112">
        <v>1000</v>
      </c>
      <c r="K252" s="92"/>
      <c r="L252" s="92"/>
      <c r="M252" s="111"/>
      <c r="N252" s="113">
        <f t="shared" si="35"/>
        <v>60518.09</v>
      </c>
    </row>
    <row r="253" spans="1:14" s="3" customFormat="1" ht="14.25">
      <c r="A253" s="88">
        <f t="shared" si="34"/>
        <v>50</v>
      </c>
      <c r="B253" s="89" t="s">
        <v>88</v>
      </c>
      <c r="C253" s="90" t="s">
        <v>223</v>
      </c>
      <c r="D253" s="91"/>
      <c r="E253" s="92"/>
      <c r="F253" s="92"/>
      <c r="G253" s="92"/>
      <c r="H253" s="92"/>
      <c r="I253" s="111"/>
      <c r="J253" s="112">
        <v>1000</v>
      </c>
      <c r="K253" s="92"/>
      <c r="L253" s="92"/>
      <c r="M253" s="111"/>
      <c r="N253" s="113">
        <f t="shared" si="35"/>
        <v>59518.09</v>
      </c>
    </row>
    <row r="254" spans="1:14" s="3" customFormat="1" ht="14.25">
      <c r="A254" s="88">
        <f t="shared" si="34"/>
        <v>51</v>
      </c>
      <c r="B254" s="89" t="s">
        <v>88</v>
      </c>
      <c r="C254" s="90" t="s">
        <v>247</v>
      </c>
      <c r="D254" s="91"/>
      <c r="E254" s="92"/>
      <c r="F254" s="92"/>
      <c r="G254" s="92"/>
      <c r="H254" s="92"/>
      <c r="I254" s="111"/>
      <c r="J254" s="112">
        <v>1000</v>
      </c>
      <c r="K254" s="92"/>
      <c r="L254" s="92"/>
      <c r="M254" s="111"/>
      <c r="N254" s="113">
        <f t="shared" si="35"/>
        <v>58518.09</v>
      </c>
    </row>
    <row r="255" spans="1:14" s="3" customFormat="1" ht="14.25">
      <c r="A255" s="88">
        <f t="shared" si="34"/>
        <v>52</v>
      </c>
      <c r="B255" s="89" t="s">
        <v>88</v>
      </c>
      <c r="C255" s="90" t="s">
        <v>356</v>
      </c>
      <c r="D255" s="91">
        <v>400</v>
      </c>
      <c r="E255" s="92"/>
      <c r="F255" s="92"/>
      <c r="G255" s="92"/>
      <c r="H255" s="92"/>
      <c r="I255" s="111"/>
      <c r="J255" s="112"/>
      <c r="K255" s="92"/>
      <c r="L255" s="92"/>
      <c r="M255" s="111"/>
      <c r="N255" s="113">
        <f t="shared" si="35"/>
        <v>58918.09</v>
      </c>
    </row>
    <row r="256" spans="1:14" s="3" customFormat="1" ht="14.25">
      <c r="A256" s="88">
        <f t="shared" si="34"/>
        <v>53</v>
      </c>
      <c r="B256" s="89" t="s">
        <v>88</v>
      </c>
      <c r="C256" s="90" t="s">
        <v>357</v>
      </c>
      <c r="D256" s="91">
        <v>400</v>
      </c>
      <c r="E256" s="92"/>
      <c r="F256" s="92"/>
      <c r="G256" s="92"/>
      <c r="H256" s="92"/>
      <c r="I256" s="111"/>
      <c r="J256" s="112"/>
      <c r="K256" s="92"/>
      <c r="L256" s="92"/>
      <c r="M256" s="111"/>
      <c r="N256" s="113">
        <f t="shared" si="35"/>
        <v>59318.09</v>
      </c>
    </row>
    <row r="257" spans="1:14" s="3" customFormat="1" ht="14.25">
      <c r="A257" s="88">
        <f t="shared" si="34"/>
        <v>54</v>
      </c>
      <c r="B257" s="89" t="s">
        <v>171</v>
      </c>
      <c r="C257" s="90" t="s">
        <v>249</v>
      </c>
      <c r="D257" s="91"/>
      <c r="E257" s="92"/>
      <c r="F257" s="92"/>
      <c r="G257" s="92"/>
      <c r="H257" s="92"/>
      <c r="I257" s="111"/>
      <c r="J257" s="112">
        <v>1500</v>
      </c>
      <c r="K257" s="92"/>
      <c r="L257" s="92"/>
      <c r="M257" s="111"/>
      <c r="N257" s="113">
        <f t="shared" si="35"/>
        <v>57818.09</v>
      </c>
    </row>
    <row r="258" spans="1:14" s="3" customFormat="1" ht="14.25">
      <c r="A258" s="88">
        <f aca="true" t="shared" si="36" ref="A258:A281">A257+1</f>
        <v>55</v>
      </c>
      <c r="B258" s="89" t="s">
        <v>171</v>
      </c>
      <c r="C258" s="90" t="s">
        <v>358</v>
      </c>
      <c r="D258" s="91"/>
      <c r="E258" s="92"/>
      <c r="F258" s="92"/>
      <c r="G258" s="92"/>
      <c r="H258" s="92"/>
      <c r="I258" s="111"/>
      <c r="J258" s="112">
        <v>1000</v>
      </c>
      <c r="K258" s="92"/>
      <c r="L258" s="92"/>
      <c r="M258" s="111"/>
      <c r="N258" s="113">
        <f aca="true" t="shared" si="37" ref="N258:N285">N257+SUM(D258:I258)-SUM(J258:M258)</f>
        <v>56818.09</v>
      </c>
    </row>
    <row r="259" spans="1:14" s="3" customFormat="1" ht="14.25">
      <c r="A259" s="88">
        <f t="shared" si="36"/>
        <v>56</v>
      </c>
      <c r="B259" s="89" t="s">
        <v>171</v>
      </c>
      <c r="C259" s="90" t="s">
        <v>359</v>
      </c>
      <c r="D259" s="91"/>
      <c r="E259" s="92"/>
      <c r="F259" s="92"/>
      <c r="G259" s="92"/>
      <c r="H259" s="92"/>
      <c r="I259" s="111"/>
      <c r="J259" s="112"/>
      <c r="K259" s="92"/>
      <c r="L259" s="92"/>
      <c r="M259" s="111">
        <v>9951.5</v>
      </c>
      <c r="N259" s="113">
        <f t="shared" si="37"/>
        <v>46866.59</v>
      </c>
    </row>
    <row r="260" spans="1:14" s="3" customFormat="1" ht="14.25">
      <c r="A260" s="88">
        <f t="shared" si="36"/>
        <v>57</v>
      </c>
      <c r="B260" s="89" t="s">
        <v>90</v>
      </c>
      <c r="C260" s="90" t="s">
        <v>360</v>
      </c>
      <c r="D260" s="91">
        <v>400</v>
      </c>
      <c r="E260" s="92"/>
      <c r="F260" s="92"/>
      <c r="G260" s="92"/>
      <c r="H260" s="92"/>
      <c r="I260" s="111"/>
      <c r="J260" s="112"/>
      <c r="K260" s="92"/>
      <c r="L260" s="92"/>
      <c r="M260" s="111"/>
      <c r="N260" s="113">
        <f t="shared" si="37"/>
        <v>47266.59</v>
      </c>
    </row>
    <row r="261" spans="1:14" s="3" customFormat="1" ht="14.25">
      <c r="A261" s="88">
        <f t="shared" si="36"/>
        <v>58</v>
      </c>
      <c r="B261" s="89" t="s">
        <v>361</v>
      </c>
      <c r="C261" s="90" t="s">
        <v>362</v>
      </c>
      <c r="D261" s="91"/>
      <c r="E261" s="92"/>
      <c r="F261" s="92"/>
      <c r="G261" s="92"/>
      <c r="H261" s="92"/>
      <c r="I261" s="111"/>
      <c r="J261" s="112">
        <v>1000</v>
      </c>
      <c r="K261" s="92"/>
      <c r="L261" s="92"/>
      <c r="M261" s="111"/>
      <c r="N261" s="113">
        <f t="shared" si="37"/>
        <v>46266.59</v>
      </c>
    </row>
    <row r="262" spans="1:14" s="3" customFormat="1" ht="14.25">
      <c r="A262" s="88">
        <f t="shared" si="36"/>
        <v>59</v>
      </c>
      <c r="B262" s="89" t="s">
        <v>361</v>
      </c>
      <c r="C262" s="90" t="s">
        <v>363</v>
      </c>
      <c r="D262" s="91"/>
      <c r="E262" s="92"/>
      <c r="F262" s="92"/>
      <c r="G262" s="92"/>
      <c r="H262" s="92"/>
      <c r="I262" s="111"/>
      <c r="J262" s="112">
        <v>1000</v>
      </c>
      <c r="K262" s="92"/>
      <c r="L262" s="92"/>
      <c r="M262" s="111"/>
      <c r="N262" s="113">
        <f t="shared" si="37"/>
        <v>45266.59</v>
      </c>
    </row>
    <row r="263" spans="1:14" s="3" customFormat="1" ht="14.25">
      <c r="A263" s="88">
        <f t="shared" si="36"/>
        <v>60</v>
      </c>
      <c r="B263" s="89" t="s">
        <v>361</v>
      </c>
      <c r="C263" s="90" t="s">
        <v>250</v>
      </c>
      <c r="D263" s="91"/>
      <c r="E263" s="92"/>
      <c r="F263" s="92"/>
      <c r="G263" s="92"/>
      <c r="H263" s="92"/>
      <c r="I263" s="111"/>
      <c r="J263" s="112">
        <v>1000</v>
      </c>
      <c r="K263" s="92"/>
      <c r="L263" s="92"/>
      <c r="M263" s="111"/>
      <c r="N263" s="113">
        <f t="shared" si="37"/>
        <v>44266.59</v>
      </c>
    </row>
    <row r="264" spans="1:14" s="3" customFormat="1" ht="14.25">
      <c r="A264" s="88">
        <f t="shared" si="36"/>
        <v>61</v>
      </c>
      <c r="B264" s="89" t="s">
        <v>361</v>
      </c>
      <c r="C264" s="90" t="s">
        <v>364</v>
      </c>
      <c r="D264" s="91"/>
      <c r="E264" s="92"/>
      <c r="F264" s="92"/>
      <c r="G264" s="92"/>
      <c r="H264" s="92"/>
      <c r="I264" s="111"/>
      <c r="J264" s="112">
        <v>1000</v>
      </c>
      <c r="K264" s="92"/>
      <c r="L264" s="92"/>
      <c r="M264" s="111"/>
      <c r="N264" s="113">
        <f t="shared" si="37"/>
        <v>43266.59</v>
      </c>
    </row>
    <row r="265" spans="1:14" s="3" customFormat="1" ht="14.25">
      <c r="A265" s="88">
        <f t="shared" si="36"/>
        <v>62</v>
      </c>
      <c r="B265" s="89" t="s">
        <v>361</v>
      </c>
      <c r="C265" s="90" t="s">
        <v>365</v>
      </c>
      <c r="D265" s="91">
        <v>600</v>
      </c>
      <c r="E265" s="92"/>
      <c r="F265" s="92"/>
      <c r="G265" s="92"/>
      <c r="H265" s="92"/>
      <c r="I265" s="111">
        <v>8.04</v>
      </c>
      <c r="J265" s="112"/>
      <c r="K265" s="92"/>
      <c r="L265" s="92"/>
      <c r="M265" s="111"/>
      <c r="N265" s="113">
        <f t="shared" si="37"/>
        <v>43874.63</v>
      </c>
    </row>
    <row r="266" spans="1:14" s="3" customFormat="1" ht="14.25">
      <c r="A266" s="88">
        <f t="shared" si="36"/>
        <v>63</v>
      </c>
      <c r="B266" s="89" t="s">
        <v>361</v>
      </c>
      <c r="C266" s="90" t="s">
        <v>366</v>
      </c>
      <c r="D266" s="91">
        <v>5000</v>
      </c>
      <c r="E266" s="92"/>
      <c r="F266" s="92"/>
      <c r="G266" s="92"/>
      <c r="H266" s="92"/>
      <c r="I266" s="111"/>
      <c r="J266" s="112"/>
      <c r="K266" s="92"/>
      <c r="L266" s="92"/>
      <c r="M266" s="111"/>
      <c r="N266" s="113">
        <f t="shared" si="37"/>
        <v>48874.63</v>
      </c>
    </row>
    <row r="267" spans="1:14" s="3" customFormat="1" ht="14.25">
      <c r="A267" s="88">
        <f t="shared" si="36"/>
        <v>64</v>
      </c>
      <c r="B267" s="89" t="s">
        <v>361</v>
      </c>
      <c r="C267" s="90" t="s">
        <v>367</v>
      </c>
      <c r="D267" s="91">
        <v>600</v>
      </c>
      <c r="E267" s="92"/>
      <c r="F267" s="92"/>
      <c r="G267" s="92"/>
      <c r="H267" s="92"/>
      <c r="I267" s="111"/>
      <c r="J267" s="112"/>
      <c r="K267" s="92"/>
      <c r="L267" s="92"/>
      <c r="M267" s="111"/>
      <c r="N267" s="113">
        <f t="shared" si="37"/>
        <v>49474.63</v>
      </c>
    </row>
    <row r="268" spans="1:14" s="3" customFormat="1" ht="14.25">
      <c r="A268" s="88">
        <f t="shared" si="36"/>
        <v>65</v>
      </c>
      <c r="B268" s="89" t="s">
        <v>361</v>
      </c>
      <c r="C268" s="90" t="s">
        <v>368</v>
      </c>
      <c r="D268" s="91">
        <v>800</v>
      </c>
      <c r="E268" s="92"/>
      <c r="F268" s="92"/>
      <c r="G268" s="92"/>
      <c r="H268" s="92"/>
      <c r="I268" s="111"/>
      <c r="J268" s="112"/>
      <c r="K268" s="92"/>
      <c r="L268" s="92"/>
      <c r="M268" s="111"/>
      <c r="N268" s="113">
        <f t="shared" si="37"/>
        <v>50274.63</v>
      </c>
    </row>
    <row r="269" spans="1:14" s="3" customFormat="1" ht="14.25">
      <c r="A269" s="88">
        <f t="shared" si="36"/>
        <v>66</v>
      </c>
      <c r="B269" s="89" t="s">
        <v>361</v>
      </c>
      <c r="C269" s="90" t="s">
        <v>369</v>
      </c>
      <c r="D269" s="91">
        <v>2400</v>
      </c>
      <c r="E269" s="92"/>
      <c r="F269" s="92"/>
      <c r="G269" s="92"/>
      <c r="H269" s="92"/>
      <c r="I269" s="111"/>
      <c r="J269" s="112"/>
      <c r="K269" s="92"/>
      <c r="L269" s="92"/>
      <c r="M269" s="111"/>
      <c r="N269" s="113">
        <f t="shared" si="37"/>
        <v>52674.63</v>
      </c>
    </row>
    <row r="270" spans="1:14" s="3" customFormat="1" ht="14.25">
      <c r="A270" s="88">
        <f t="shared" si="36"/>
        <v>67</v>
      </c>
      <c r="B270" s="89" t="s">
        <v>361</v>
      </c>
      <c r="C270" s="90" t="s">
        <v>370</v>
      </c>
      <c r="D270" s="91">
        <v>600</v>
      </c>
      <c r="E270" s="92"/>
      <c r="F270" s="92"/>
      <c r="G270" s="92"/>
      <c r="H270" s="92"/>
      <c r="I270" s="111"/>
      <c r="J270" s="112"/>
      <c r="K270" s="92"/>
      <c r="L270" s="92"/>
      <c r="M270" s="111"/>
      <c r="N270" s="113">
        <f t="shared" si="37"/>
        <v>53274.63</v>
      </c>
    </row>
    <row r="271" spans="1:14" s="3" customFormat="1" ht="14.25">
      <c r="A271" s="88">
        <f t="shared" si="36"/>
        <v>68</v>
      </c>
      <c r="B271" s="89" t="s">
        <v>361</v>
      </c>
      <c r="C271" s="90" t="s">
        <v>371</v>
      </c>
      <c r="D271" s="91">
        <v>800</v>
      </c>
      <c r="E271" s="92"/>
      <c r="F271" s="92"/>
      <c r="G271" s="92"/>
      <c r="H271" s="92"/>
      <c r="I271" s="111"/>
      <c r="J271" s="112"/>
      <c r="K271" s="92"/>
      <c r="L271" s="92"/>
      <c r="M271" s="111"/>
      <c r="N271" s="113">
        <f t="shared" si="37"/>
        <v>54074.63</v>
      </c>
    </row>
    <row r="272" spans="1:14" s="3" customFormat="1" ht="14.25">
      <c r="A272" s="88">
        <f t="shared" si="36"/>
        <v>69</v>
      </c>
      <c r="B272" s="89" t="s">
        <v>372</v>
      </c>
      <c r="C272" s="90" t="s">
        <v>373</v>
      </c>
      <c r="D272" s="91"/>
      <c r="E272" s="92"/>
      <c r="F272" s="92"/>
      <c r="G272" s="92"/>
      <c r="H272" s="92"/>
      <c r="I272" s="111"/>
      <c r="J272" s="112">
        <v>1000</v>
      </c>
      <c r="K272" s="92"/>
      <c r="L272" s="92"/>
      <c r="M272" s="111"/>
      <c r="N272" s="113">
        <f t="shared" si="37"/>
        <v>53074.63</v>
      </c>
    </row>
    <row r="273" spans="1:14" s="3" customFormat="1" ht="14.25">
      <c r="A273" s="88">
        <f t="shared" si="36"/>
        <v>70</v>
      </c>
      <c r="B273" s="89" t="s">
        <v>372</v>
      </c>
      <c r="C273" s="90" t="s">
        <v>245</v>
      </c>
      <c r="D273" s="91"/>
      <c r="E273" s="92"/>
      <c r="F273" s="92"/>
      <c r="G273" s="92"/>
      <c r="H273" s="92"/>
      <c r="I273" s="111"/>
      <c r="J273" s="112">
        <v>1500</v>
      </c>
      <c r="K273" s="92"/>
      <c r="L273" s="92"/>
      <c r="M273" s="111"/>
      <c r="N273" s="113">
        <f t="shared" si="37"/>
        <v>51574.63</v>
      </c>
    </row>
    <row r="274" spans="1:14" s="3" customFormat="1" ht="14.25">
      <c r="A274" s="88">
        <f t="shared" si="36"/>
        <v>71</v>
      </c>
      <c r="B274" s="89" t="s">
        <v>372</v>
      </c>
      <c r="C274" s="90" t="s">
        <v>228</v>
      </c>
      <c r="D274" s="91"/>
      <c r="E274" s="92"/>
      <c r="F274" s="92"/>
      <c r="G274" s="92"/>
      <c r="H274" s="92"/>
      <c r="I274" s="111"/>
      <c r="J274" s="112">
        <v>1000</v>
      </c>
      <c r="K274" s="92"/>
      <c r="L274" s="92"/>
      <c r="M274" s="111"/>
      <c r="N274" s="113">
        <f t="shared" si="37"/>
        <v>50574.63</v>
      </c>
    </row>
    <row r="275" spans="1:14" s="3" customFormat="1" ht="14.25">
      <c r="A275" s="88">
        <f t="shared" si="36"/>
        <v>72</v>
      </c>
      <c r="B275" s="89" t="s">
        <v>372</v>
      </c>
      <c r="C275" s="90" t="s">
        <v>374</v>
      </c>
      <c r="D275" s="91">
        <v>2000</v>
      </c>
      <c r="E275" s="92"/>
      <c r="F275" s="92"/>
      <c r="G275" s="92"/>
      <c r="H275" s="92"/>
      <c r="I275" s="111"/>
      <c r="J275" s="112"/>
      <c r="K275" s="92"/>
      <c r="L275" s="92"/>
      <c r="M275" s="111"/>
      <c r="N275" s="113">
        <f t="shared" si="37"/>
        <v>52574.63</v>
      </c>
    </row>
    <row r="276" spans="1:14" s="3" customFormat="1" ht="14.25">
      <c r="A276" s="88">
        <f t="shared" si="36"/>
        <v>73</v>
      </c>
      <c r="B276" s="89" t="s">
        <v>372</v>
      </c>
      <c r="C276" s="90" t="s">
        <v>237</v>
      </c>
      <c r="D276" s="91"/>
      <c r="E276" s="92"/>
      <c r="F276" s="92"/>
      <c r="G276" s="92"/>
      <c r="H276" s="92"/>
      <c r="I276" s="111"/>
      <c r="J276" s="112">
        <v>1000</v>
      </c>
      <c r="K276" s="92"/>
      <c r="L276" s="92"/>
      <c r="M276" s="111"/>
      <c r="N276" s="113">
        <f t="shared" si="37"/>
        <v>51574.63</v>
      </c>
    </row>
    <row r="277" spans="1:14" s="3" customFormat="1" ht="14.25">
      <c r="A277" s="88">
        <f t="shared" si="36"/>
        <v>74</v>
      </c>
      <c r="B277" s="89" t="s">
        <v>375</v>
      </c>
      <c r="C277" s="90" t="s">
        <v>376</v>
      </c>
      <c r="D277" s="91"/>
      <c r="E277" s="92"/>
      <c r="F277" s="92"/>
      <c r="G277" s="92"/>
      <c r="H277" s="92"/>
      <c r="I277" s="111"/>
      <c r="J277" s="112">
        <v>1000</v>
      </c>
      <c r="K277" s="92"/>
      <c r="L277" s="92"/>
      <c r="M277" s="111"/>
      <c r="N277" s="113">
        <f t="shared" si="37"/>
        <v>50574.63</v>
      </c>
    </row>
    <row r="278" spans="1:14" s="3" customFormat="1" ht="14.25">
      <c r="A278" s="88">
        <f t="shared" si="36"/>
        <v>75</v>
      </c>
      <c r="B278" s="89" t="s">
        <v>375</v>
      </c>
      <c r="C278" s="90" t="s">
        <v>377</v>
      </c>
      <c r="D278" s="91"/>
      <c r="E278" s="92"/>
      <c r="F278" s="92"/>
      <c r="G278" s="92"/>
      <c r="H278" s="92"/>
      <c r="I278" s="111"/>
      <c r="J278" s="112">
        <v>1000</v>
      </c>
      <c r="K278" s="92"/>
      <c r="L278" s="92"/>
      <c r="M278" s="111"/>
      <c r="N278" s="113">
        <f t="shared" si="37"/>
        <v>49574.63</v>
      </c>
    </row>
    <row r="279" spans="1:14" s="3" customFormat="1" ht="14.25">
      <c r="A279" s="88">
        <f t="shared" si="36"/>
        <v>76</v>
      </c>
      <c r="B279" s="89" t="s">
        <v>375</v>
      </c>
      <c r="C279" s="90" t="s">
        <v>231</v>
      </c>
      <c r="D279" s="91"/>
      <c r="E279" s="92"/>
      <c r="F279" s="92"/>
      <c r="G279" s="92"/>
      <c r="H279" s="92"/>
      <c r="I279" s="111"/>
      <c r="J279" s="112">
        <v>1000</v>
      </c>
      <c r="K279" s="92"/>
      <c r="L279" s="92"/>
      <c r="M279" s="111"/>
      <c r="N279" s="113">
        <f t="shared" si="37"/>
        <v>48574.63</v>
      </c>
    </row>
    <row r="280" spans="1:14" s="3" customFormat="1" ht="14.25">
      <c r="A280" s="88">
        <f t="shared" si="36"/>
        <v>77</v>
      </c>
      <c r="B280" s="89" t="s">
        <v>176</v>
      </c>
      <c r="C280" s="90" t="s">
        <v>378</v>
      </c>
      <c r="D280" s="91">
        <v>2000</v>
      </c>
      <c r="E280" s="92"/>
      <c r="F280" s="92"/>
      <c r="G280" s="92"/>
      <c r="H280" s="92"/>
      <c r="I280" s="111"/>
      <c r="J280" s="112"/>
      <c r="K280" s="92"/>
      <c r="L280" s="92"/>
      <c r="M280" s="111"/>
      <c r="N280" s="113">
        <f t="shared" si="37"/>
        <v>50574.63</v>
      </c>
    </row>
    <row r="281" spans="1:14" s="3" customFormat="1" ht="14.25">
      <c r="A281" s="88">
        <f t="shared" si="36"/>
        <v>78</v>
      </c>
      <c r="B281" s="89" t="s">
        <v>379</v>
      </c>
      <c r="C281" s="90" t="s">
        <v>380</v>
      </c>
      <c r="D281" s="91">
        <v>2000</v>
      </c>
      <c r="E281" s="92"/>
      <c r="F281" s="92"/>
      <c r="G281" s="92"/>
      <c r="H281" s="92"/>
      <c r="I281" s="111"/>
      <c r="J281" s="112"/>
      <c r="K281" s="92"/>
      <c r="L281" s="92"/>
      <c r="M281" s="111"/>
      <c r="N281" s="113">
        <f t="shared" si="37"/>
        <v>52574.63</v>
      </c>
    </row>
    <row r="282" spans="1:14" s="3" customFormat="1" ht="14.25">
      <c r="A282" s="88">
        <f>A281+1</f>
        <v>79</v>
      </c>
      <c r="B282" s="89" t="s">
        <v>92</v>
      </c>
      <c r="C282" s="90" t="s">
        <v>203</v>
      </c>
      <c r="D282" s="91"/>
      <c r="E282" s="92"/>
      <c r="F282" s="92"/>
      <c r="G282" s="92"/>
      <c r="H282" s="92"/>
      <c r="I282" s="111"/>
      <c r="J282" s="112">
        <v>1500</v>
      </c>
      <c r="K282" s="92"/>
      <c r="L282" s="92"/>
      <c r="M282" s="111"/>
      <c r="N282" s="113">
        <f t="shared" si="37"/>
        <v>51074.63</v>
      </c>
    </row>
    <row r="283" spans="1:14" s="3" customFormat="1" ht="14.25">
      <c r="A283" s="88">
        <f>A282+1</f>
        <v>80</v>
      </c>
      <c r="B283" s="89" t="s">
        <v>381</v>
      </c>
      <c r="C283" s="90" t="s">
        <v>382</v>
      </c>
      <c r="D283" s="91">
        <v>600</v>
      </c>
      <c r="E283" s="92"/>
      <c r="F283" s="92"/>
      <c r="G283" s="92"/>
      <c r="H283" s="92"/>
      <c r="I283" s="111"/>
      <c r="J283" s="112"/>
      <c r="K283" s="92"/>
      <c r="L283" s="92"/>
      <c r="M283" s="111"/>
      <c r="N283" s="113">
        <f t="shared" si="37"/>
        <v>51674.63</v>
      </c>
    </row>
    <row r="284" spans="1:14" s="3" customFormat="1" ht="14.25">
      <c r="A284" s="88">
        <f>A283+1</f>
        <v>81</v>
      </c>
      <c r="B284" s="89" t="s">
        <v>381</v>
      </c>
      <c r="C284" s="90" t="s">
        <v>383</v>
      </c>
      <c r="D284" s="91">
        <v>400</v>
      </c>
      <c r="E284" s="92"/>
      <c r="F284" s="92"/>
      <c r="G284" s="92"/>
      <c r="H284" s="92"/>
      <c r="I284" s="111"/>
      <c r="J284" s="112"/>
      <c r="K284" s="92"/>
      <c r="L284" s="92"/>
      <c r="M284" s="111"/>
      <c r="N284" s="113">
        <f t="shared" si="37"/>
        <v>52074.63</v>
      </c>
    </row>
    <row r="285" spans="1:14" s="3" customFormat="1" ht="14.25">
      <c r="A285" s="88">
        <f>A284+1</f>
        <v>82</v>
      </c>
      <c r="B285" s="89" t="s">
        <v>384</v>
      </c>
      <c r="C285" s="90" t="s">
        <v>385</v>
      </c>
      <c r="D285" s="91">
        <v>400</v>
      </c>
      <c r="E285" s="92"/>
      <c r="F285" s="92"/>
      <c r="G285" s="92"/>
      <c r="H285" s="92"/>
      <c r="I285" s="111"/>
      <c r="J285" s="112"/>
      <c r="K285" s="92"/>
      <c r="L285" s="92"/>
      <c r="M285" s="111"/>
      <c r="N285" s="113">
        <f t="shared" si="37"/>
        <v>52474.63</v>
      </c>
    </row>
    <row r="286" spans="1:14" s="3" customFormat="1" ht="14.25">
      <c r="A286" s="88">
        <f>A285+1</f>
        <v>83</v>
      </c>
      <c r="B286" s="89" t="s">
        <v>384</v>
      </c>
      <c r="C286" s="94" t="s">
        <v>386</v>
      </c>
      <c r="D286" s="91"/>
      <c r="E286" s="92"/>
      <c r="F286" s="92"/>
      <c r="G286" s="92"/>
      <c r="H286" s="92"/>
      <c r="I286" s="111"/>
      <c r="J286" s="112">
        <v>5800</v>
      </c>
      <c r="K286" s="92"/>
      <c r="L286" s="92"/>
      <c r="M286" s="111"/>
      <c r="N286" s="113">
        <f>N285+SUM(D286:I286)-SUM(J286:M286)</f>
        <v>46674.63</v>
      </c>
    </row>
    <row r="287" spans="1:14" s="3" customFormat="1" ht="14.25">
      <c r="A287" s="72"/>
      <c r="B287" s="73"/>
      <c r="C287" s="121" t="s">
        <v>20</v>
      </c>
      <c r="D287" s="75">
        <f aca="true" t="shared" si="38" ref="D287:M287">SUM(D204:D286)</f>
        <v>44000</v>
      </c>
      <c r="E287" s="76">
        <f t="shared" si="38"/>
        <v>0</v>
      </c>
      <c r="F287" s="76">
        <f t="shared" si="38"/>
        <v>0</v>
      </c>
      <c r="G287" s="76">
        <f t="shared" si="38"/>
        <v>0</v>
      </c>
      <c r="H287" s="76">
        <f t="shared" si="38"/>
        <v>0</v>
      </c>
      <c r="I287" s="104">
        <f t="shared" si="38"/>
        <v>14.59</v>
      </c>
      <c r="J287" s="75">
        <f t="shared" si="38"/>
        <v>83300</v>
      </c>
      <c r="K287" s="76">
        <f t="shared" si="38"/>
        <v>0</v>
      </c>
      <c r="L287" s="76">
        <f t="shared" si="38"/>
        <v>0</v>
      </c>
      <c r="M287" s="104">
        <f t="shared" si="38"/>
        <v>9953.5</v>
      </c>
      <c r="N287" s="105">
        <f>N203+SUM(D287:I287)-SUM(J287:M287)</f>
        <v>46674.63</v>
      </c>
    </row>
    <row r="288" spans="1:14" s="3" customFormat="1" ht="14.25">
      <c r="A288" s="77"/>
      <c r="B288" s="77"/>
      <c r="C288" s="122" t="s">
        <v>95</v>
      </c>
      <c r="D288" s="79">
        <f aca="true" t="shared" si="39" ref="D288:N288">D287</f>
        <v>44000</v>
      </c>
      <c r="E288" s="80">
        <f t="shared" si="39"/>
        <v>0</v>
      </c>
      <c r="F288" s="80">
        <f t="shared" si="39"/>
        <v>0</v>
      </c>
      <c r="G288" s="80">
        <f t="shared" si="39"/>
        <v>0</v>
      </c>
      <c r="H288" s="80">
        <f t="shared" si="39"/>
        <v>0</v>
      </c>
      <c r="I288" s="106">
        <f t="shared" si="39"/>
        <v>14.59</v>
      </c>
      <c r="J288" s="79">
        <f t="shared" si="39"/>
        <v>83300</v>
      </c>
      <c r="K288" s="80">
        <f t="shared" si="39"/>
        <v>0</v>
      </c>
      <c r="L288" s="80">
        <f t="shared" si="39"/>
        <v>0</v>
      </c>
      <c r="M288" s="106">
        <f t="shared" si="39"/>
        <v>9953.5</v>
      </c>
      <c r="N288" s="106">
        <f t="shared" si="39"/>
        <v>46674.63</v>
      </c>
    </row>
    <row r="289" spans="1:14" s="3" customFormat="1" ht="14.25">
      <c r="A289" s="81"/>
      <c r="B289" s="81"/>
      <c r="C289" s="81" t="s">
        <v>325</v>
      </c>
      <c r="D289" s="83">
        <f aca="true" t="shared" si="40" ref="D289:M289">D288+D197</f>
        <v>288149</v>
      </c>
      <c r="E289" s="97">
        <f t="shared" si="40"/>
        <v>27308.91</v>
      </c>
      <c r="F289" s="97">
        <f t="shared" si="40"/>
        <v>0</v>
      </c>
      <c r="G289" s="97">
        <f t="shared" si="40"/>
        <v>0</v>
      </c>
      <c r="H289" s="97">
        <f t="shared" si="40"/>
        <v>0</v>
      </c>
      <c r="I289" s="118">
        <f t="shared" si="40"/>
        <v>171.1</v>
      </c>
      <c r="J289" s="83">
        <f t="shared" si="40"/>
        <v>257850</v>
      </c>
      <c r="K289" s="97">
        <f t="shared" si="40"/>
        <v>0</v>
      </c>
      <c r="L289" s="97">
        <f t="shared" si="40"/>
        <v>0</v>
      </c>
      <c r="M289" s="114">
        <f t="shared" si="40"/>
        <v>11104.38</v>
      </c>
      <c r="N289" s="110">
        <f>SUM(D289:I289)-SUM(J289:M289)</f>
        <v>46674.6299999999</v>
      </c>
    </row>
    <row r="290" spans="1:14" s="3" customFormat="1" ht="14.25">
      <c r="A290" s="85"/>
      <c r="B290" s="58"/>
      <c r="C290" s="58"/>
      <c r="D290" s="85"/>
      <c r="E290" s="85"/>
      <c r="F290" s="85"/>
      <c r="G290" s="85"/>
      <c r="H290" s="85"/>
      <c r="I290" s="85"/>
      <c r="J290" s="85"/>
      <c r="K290" s="58"/>
      <c r="L290" s="58"/>
      <c r="M290" s="58"/>
      <c r="N290" s="58"/>
    </row>
    <row r="291" spans="1:14" s="3" customFormat="1" ht="18.75">
      <c r="A291" s="263" t="s">
        <v>184</v>
      </c>
      <c r="B291" s="263"/>
      <c r="C291" s="263"/>
      <c r="D291" s="263"/>
      <c r="E291" s="263"/>
      <c r="F291" s="263"/>
      <c r="G291" s="263"/>
      <c r="H291" s="263"/>
      <c r="I291" s="263"/>
      <c r="J291" s="263"/>
      <c r="K291" s="1"/>
      <c r="L291" s="1"/>
      <c r="M291" s="1"/>
      <c r="N291" s="1"/>
    </row>
    <row r="292" spans="1:10" s="1" customFormat="1" ht="18.75">
      <c r="A292" s="263" t="s">
        <v>190</v>
      </c>
      <c r="B292" s="263"/>
      <c r="C292" s="263"/>
      <c r="D292" s="263"/>
      <c r="E292" s="263"/>
      <c r="F292" s="263"/>
      <c r="G292" s="263"/>
      <c r="H292" s="263"/>
      <c r="I292" s="263"/>
      <c r="J292" s="263"/>
    </row>
    <row r="293" spans="1:14" s="3" customFormat="1" ht="14.25">
      <c r="A293" s="258"/>
      <c r="B293" s="258" t="s">
        <v>191</v>
      </c>
      <c r="C293" s="261" t="s">
        <v>3</v>
      </c>
      <c r="D293" s="252" t="s">
        <v>4</v>
      </c>
      <c r="E293" s="253"/>
      <c r="F293" s="253"/>
      <c r="G293" s="253"/>
      <c r="H293" s="253"/>
      <c r="I293" s="255"/>
      <c r="J293" s="252" t="s">
        <v>5</v>
      </c>
      <c r="K293" s="253"/>
      <c r="L293" s="253"/>
      <c r="M293" s="255"/>
      <c r="N293" s="261" t="s">
        <v>6</v>
      </c>
    </row>
    <row r="294" spans="1:14" s="3" customFormat="1" ht="14.25">
      <c r="A294" s="259"/>
      <c r="B294" s="259"/>
      <c r="C294" s="264"/>
      <c r="D294" s="60" t="s">
        <v>7</v>
      </c>
      <c r="E294" s="61" t="s">
        <v>8</v>
      </c>
      <c r="F294" s="61" t="s">
        <v>9</v>
      </c>
      <c r="G294" s="61" t="s">
        <v>10</v>
      </c>
      <c r="H294" s="61" t="s">
        <v>11</v>
      </c>
      <c r="I294" s="99" t="s">
        <v>12</v>
      </c>
      <c r="J294" s="60" t="s">
        <v>13</v>
      </c>
      <c r="K294" s="61" t="s">
        <v>14</v>
      </c>
      <c r="L294" s="61" t="s">
        <v>15</v>
      </c>
      <c r="M294" s="99" t="s">
        <v>16</v>
      </c>
      <c r="N294" s="262"/>
    </row>
    <row r="295" spans="1:14" s="3" customFormat="1" ht="14.25">
      <c r="A295" s="72"/>
      <c r="B295" s="123"/>
      <c r="C295" s="72" t="s">
        <v>24</v>
      </c>
      <c r="D295" s="124"/>
      <c r="E295" s="76"/>
      <c r="F295" s="76"/>
      <c r="G295" s="76"/>
      <c r="H295" s="76"/>
      <c r="I295" s="104"/>
      <c r="J295" s="75"/>
      <c r="K295" s="76"/>
      <c r="L295" s="76"/>
      <c r="M295" s="104"/>
      <c r="N295" s="138">
        <f>N289</f>
        <v>46674.6299999999</v>
      </c>
    </row>
    <row r="296" spans="1:14" s="3" customFormat="1" ht="14.25">
      <c r="A296" s="125">
        <v>1</v>
      </c>
      <c r="B296" s="126" t="s">
        <v>387</v>
      </c>
      <c r="C296" s="90" t="s">
        <v>388</v>
      </c>
      <c r="D296" s="127"/>
      <c r="E296" s="92"/>
      <c r="F296" s="92"/>
      <c r="G296" s="92"/>
      <c r="H296" s="92"/>
      <c r="I296" s="111"/>
      <c r="J296" s="112">
        <v>5000</v>
      </c>
      <c r="K296" s="92"/>
      <c r="L296" s="92"/>
      <c r="M296" s="111"/>
      <c r="N296" s="139">
        <f>N295+SUM(D296:I296)-SUM(J296:M296)</f>
        <v>41674.6299999999</v>
      </c>
    </row>
    <row r="297" spans="1:14" s="3" customFormat="1" ht="14.25">
      <c r="A297" s="64">
        <f>A296+1</f>
        <v>2</v>
      </c>
      <c r="B297" s="128" t="s">
        <v>387</v>
      </c>
      <c r="C297" s="90" t="s">
        <v>122</v>
      </c>
      <c r="D297" s="127"/>
      <c r="E297" s="92"/>
      <c r="F297" s="92"/>
      <c r="G297" s="92"/>
      <c r="H297" s="92"/>
      <c r="I297" s="111"/>
      <c r="J297" s="112">
        <v>36700</v>
      </c>
      <c r="K297" s="92"/>
      <c r="L297" s="92"/>
      <c r="M297" s="111"/>
      <c r="N297" s="139">
        <f>N296+SUM(D297:I297)-SUM(J297:M297)</f>
        <v>4974.62999999995</v>
      </c>
    </row>
    <row r="298" spans="1:14" s="3" customFormat="1" ht="14.25">
      <c r="A298" s="129">
        <f>A297+1</f>
        <v>3</v>
      </c>
      <c r="B298" s="130" t="s">
        <v>389</v>
      </c>
      <c r="C298" s="94" t="s">
        <v>390</v>
      </c>
      <c r="D298" s="131">
        <v>1800</v>
      </c>
      <c r="E298" s="132"/>
      <c r="F298" s="132"/>
      <c r="G298" s="132"/>
      <c r="H298" s="132"/>
      <c r="I298" s="140">
        <v>1.2</v>
      </c>
      <c r="J298" s="107"/>
      <c r="K298" s="132"/>
      <c r="L298" s="132"/>
      <c r="M298" s="140"/>
      <c r="N298" s="139">
        <f>N296+SUM(D298:I298)-SUM(J298:M298)</f>
        <v>43475.8299999999</v>
      </c>
    </row>
    <row r="299" spans="1:14" s="3" customFormat="1" ht="14.25">
      <c r="A299" s="64"/>
      <c r="B299" s="63"/>
      <c r="C299" s="133" t="s">
        <v>20</v>
      </c>
      <c r="D299" s="65">
        <f aca="true" t="shared" si="41" ref="D299:M299">SUM(D296:D298)</f>
        <v>1800</v>
      </c>
      <c r="E299" s="66">
        <f t="shared" si="41"/>
        <v>0</v>
      </c>
      <c r="F299" s="66">
        <f t="shared" si="41"/>
        <v>0</v>
      </c>
      <c r="G299" s="66">
        <f t="shared" si="41"/>
        <v>0</v>
      </c>
      <c r="H299" s="66">
        <f t="shared" si="41"/>
        <v>0</v>
      </c>
      <c r="I299" s="100">
        <f t="shared" si="41"/>
        <v>1.2</v>
      </c>
      <c r="J299" s="65">
        <f t="shared" si="41"/>
        <v>41700</v>
      </c>
      <c r="K299" s="66">
        <f t="shared" si="41"/>
        <v>0</v>
      </c>
      <c r="L299" s="66">
        <f t="shared" si="41"/>
        <v>0</v>
      </c>
      <c r="M299" s="100">
        <f t="shared" si="41"/>
        <v>0</v>
      </c>
      <c r="N299" s="105">
        <f>N295+SUM(D299:I299)-SUM(J299:M299)</f>
        <v>6775.82999999994</v>
      </c>
    </row>
    <row r="300" spans="1:14" s="3" customFormat="1" ht="14.25">
      <c r="A300" s="77"/>
      <c r="B300" s="77"/>
      <c r="C300" s="134" t="s">
        <v>105</v>
      </c>
      <c r="D300" s="107">
        <f aca="true" t="shared" si="42" ref="D300:N300">D299</f>
        <v>1800</v>
      </c>
      <c r="E300" s="132">
        <f t="shared" si="42"/>
        <v>0</v>
      </c>
      <c r="F300" s="132">
        <f t="shared" si="42"/>
        <v>0</v>
      </c>
      <c r="G300" s="132">
        <f t="shared" si="42"/>
        <v>0</v>
      </c>
      <c r="H300" s="132">
        <f t="shared" si="42"/>
        <v>0</v>
      </c>
      <c r="I300" s="140">
        <f t="shared" si="42"/>
        <v>1.2</v>
      </c>
      <c r="J300" s="107">
        <f t="shared" si="42"/>
        <v>41700</v>
      </c>
      <c r="K300" s="132">
        <f t="shared" si="42"/>
        <v>0</v>
      </c>
      <c r="L300" s="132">
        <f t="shared" si="42"/>
        <v>0</v>
      </c>
      <c r="M300" s="140">
        <f t="shared" si="42"/>
        <v>0</v>
      </c>
      <c r="N300" s="106">
        <f t="shared" si="42"/>
        <v>6775.82999999994</v>
      </c>
    </row>
    <row r="301" spans="1:14" s="3" customFormat="1" ht="14.25">
      <c r="A301" s="81"/>
      <c r="B301" s="81"/>
      <c r="C301" s="96" t="s">
        <v>391</v>
      </c>
      <c r="D301" s="135">
        <f aca="true" t="shared" si="43" ref="D301:M301">D300+D289</f>
        <v>289949</v>
      </c>
      <c r="E301" s="136">
        <f t="shared" si="43"/>
        <v>27308.91</v>
      </c>
      <c r="F301" s="136">
        <f t="shared" si="43"/>
        <v>0</v>
      </c>
      <c r="G301" s="136">
        <f t="shared" si="43"/>
        <v>0</v>
      </c>
      <c r="H301" s="136">
        <f t="shared" si="43"/>
        <v>0</v>
      </c>
      <c r="I301" s="141">
        <f t="shared" si="43"/>
        <v>172.3</v>
      </c>
      <c r="J301" s="135">
        <f t="shared" si="43"/>
        <v>299550</v>
      </c>
      <c r="K301" s="136">
        <f t="shared" si="43"/>
        <v>0</v>
      </c>
      <c r="L301" s="136">
        <f t="shared" si="43"/>
        <v>0</v>
      </c>
      <c r="M301" s="141">
        <f t="shared" si="43"/>
        <v>11104.38</v>
      </c>
      <c r="N301" s="110">
        <f>SUM(D301:I301)-SUM(J301:M301)</f>
        <v>6775.82999999996</v>
      </c>
    </row>
    <row r="302" spans="1:14" s="3" customFormat="1" ht="14.25">
      <c r="A302" s="85"/>
      <c r="B302" s="58"/>
      <c r="C302" s="58"/>
      <c r="D302" s="85"/>
      <c r="E302" s="85"/>
      <c r="F302" s="85"/>
      <c r="G302" s="85"/>
      <c r="H302" s="85"/>
      <c r="I302" s="85"/>
      <c r="J302" s="85"/>
      <c r="K302" s="58"/>
      <c r="L302" s="58"/>
      <c r="M302" s="58"/>
      <c r="N302" s="58"/>
    </row>
    <row r="303" spans="1:14" s="3" customFormat="1" ht="18.75">
      <c r="A303" s="263" t="s">
        <v>186</v>
      </c>
      <c r="B303" s="263"/>
      <c r="C303" s="263"/>
      <c r="D303" s="263"/>
      <c r="E303" s="263"/>
      <c r="F303" s="263"/>
      <c r="G303" s="263"/>
      <c r="H303" s="263"/>
      <c r="I303" s="263"/>
      <c r="J303" s="263"/>
      <c r="K303" s="1"/>
      <c r="L303" s="1"/>
      <c r="M303" s="1"/>
      <c r="N303" s="1"/>
    </row>
    <row r="304" spans="1:10" s="1" customFormat="1" ht="18.75">
      <c r="A304" s="263" t="s">
        <v>190</v>
      </c>
      <c r="B304" s="263"/>
      <c r="C304" s="263"/>
      <c r="D304" s="263"/>
      <c r="E304" s="263"/>
      <c r="F304" s="263"/>
      <c r="G304" s="263"/>
      <c r="H304" s="263"/>
      <c r="I304" s="263"/>
      <c r="J304" s="263"/>
    </row>
    <row r="305" spans="1:14" s="3" customFormat="1" ht="14.25">
      <c r="A305" s="256"/>
      <c r="B305" s="258" t="s">
        <v>191</v>
      </c>
      <c r="C305" s="258" t="s">
        <v>3</v>
      </c>
      <c r="D305" s="252" t="s">
        <v>4</v>
      </c>
      <c r="E305" s="253"/>
      <c r="F305" s="253"/>
      <c r="G305" s="253"/>
      <c r="H305" s="253"/>
      <c r="I305" s="254"/>
      <c r="J305" s="252" t="s">
        <v>5</v>
      </c>
      <c r="K305" s="253"/>
      <c r="L305" s="253"/>
      <c r="M305" s="255"/>
      <c r="N305" s="261" t="s">
        <v>6</v>
      </c>
    </row>
    <row r="306" spans="1:14" s="3" customFormat="1" ht="14.25">
      <c r="A306" s="257"/>
      <c r="B306" s="259"/>
      <c r="C306" s="259"/>
      <c r="D306" s="60" t="s">
        <v>7</v>
      </c>
      <c r="E306" s="61" t="s">
        <v>8</v>
      </c>
      <c r="F306" s="61" t="s">
        <v>9</v>
      </c>
      <c r="G306" s="61" t="s">
        <v>10</v>
      </c>
      <c r="H306" s="61" t="s">
        <v>11</v>
      </c>
      <c r="I306" s="98" t="s">
        <v>12</v>
      </c>
      <c r="J306" s="60" t="s">
        <v>13</v>
      </c>
      <c r="K306" s="61" t="s">
        <v>14</v>
      </c>
      <c r="L306" s="61" t="s">
        <v>15</v>
      </c>
      <c r="M306" s="99" t="s">
        <v>16</v>
      </c>
      <c r="N306" s="262"/>
    </row>
    <row r="307" spans="1:14" s="3" customFormat="1" ht="14.25">
      <c r="A307" s="62"/>
      <c r="B307" s="73"/>
      <c r="C307" s="74" t="s">
        <v>24</v>
      </c>
      <c r="D307" s="87"/>
      <c r="E307" s="66"/>
      <c r="F307" s="66"/>
      <c r="G307" s="66"/>
      <c r="H307" s="66"/>
      <c r="I307" s="100"/>
      <c r="J307" s="65"/>
      <c r="K307" s="66"/>
      <c r="L307" s="66"/>
      <c r="M307" s="100"/>
      <c r="N307" s="101">
        <f>N301</f>
        <v>6775.82999999996</v>
      </c>
    </row>
    <row r="308" spans="1:14" s="3" customFormat="1" ht="14.25">
      <c r="A308" s="88">
        <v>1</v>
      </c>
      <c r="B308" s="115"/>
      <c r="C308" s="137" t="s">
        <v>392</v>
      </c>
      <c r="D308" s="91"/>
      <c r="E308" s="92"/>
      <c r="F308" s="92"/>
      <c r="G308" s="92"/>
      <c r="H308" s="92"/>
      <c r="I308" s="111"/>
      <c r="J308" s="112"/>
      <c r="K308" s="92"/>
      <c r="L308" s="92"/>
      <c r="M308" s="111"/>
      <c r="N308" s="113">
        <f>N307+SUM(D308:I308)-SUM(J308:M308)</f>
        <v>6775.82999999996</v>
      </c>
    </row>
    <row r="309" spans="1:14" s="3" customFormat="1" ht="14.25">
      <c r="A309" s="72"/>
      <c r="B309" s="73"/>
      <c r="C309" s="74" t="s">
        <v>20</v>
      </c>
      <c r="D309" s="75">
        <f aca="true" t="shared" si="44" ref="D309:M309">SUM(D308:D308)</f>
        <v>0</v>
      </c>
      <c r="E309" s="76">
        <f t="shared" si="44"/>
        <v>0</v>
      </c>
      <c r="F309" s="76">
        <f t="shared" si="44"/>
        <v>0</v>
      </c>
      <c r="G309" s="76">
        <f t="shared" si="44"/>
        <v>0</v>
      </c>
      <c r="H309" s="76">
        <f t="shared" si="44"/>
        <v>0</v>
      </c>
      <c r="I309" s="104">
        <f t="shared" si="44"/>
        <v>0</v>
      </c>
      <c r="J309" s="75">
        <f t="shared" si="44"/>
        <v>0</v>
      </c>
      <c r="K309" s="76">
        <f t="shared" si="44"/>
        <v>0</v>
      </c>
      <c r="L309" s="76">
        <f t="shared" si="44"/>
        <v>0</v>
      </c>
      <c r="M309" s="104">
        <f t="shared" si="44"/>
        <v>0</v>
      </c>
      <c r="N309" s="105">
        <f>N307+SUM(D309:I309)-SUM(J309:M309)</f>
        <v>6775.82999999996</v>
      </c>
    </row>
    <row r="310" spans="1:14" s="3" customFormat="1" ht="14.25">
      <c r="A310" s="77"/>
      <c r="B310" s="77"/>
      <c r="C310" s="78" t="s">
        <v>109</v>
      </c>
      <c r="D310" s="79">
        <f aca="true" t="shared" si="45" ref="D310:N310">D309</f>
        <v>0</v>
      </c>
      <c r="E310" s="80">
        <f t="shared" si="45"/>
        <v>0</v>
      </c>
      <c r="F310" s="80">
        <f t="shared" si="45"/>
        <v>0</v>
      </c>
      <c r="G310" s="80">
        <f t="shared" si="45"/>
        <v>0</v>
      </c>
      <c r="H310" s="80">
        <f t="shared" si="45"/>
        <v>0</v>
      </c>
      <c r="I310" s="106">
        <f t="shared" si="45"/>
        <v>0</v>
      </c>
      <c r="J310" s="79">
        <f t="shared" si="45"/>
        <v>0</v>
      </c>
      <c r="K310" s="80">
        <f t="shared" si="45"/>
        <v>0</v>
      </c>
      <c r="L310" s="80">
        <f t="shared" si="45"/>
        <v>0</v>
      </c>
      <c r="M310" s="106">
        <f t="shared" si="45"/>
        <v>0</v>
      </c>
      <c r="N310" s="106">
        <f t="shared" si="45"/>
        <v>6775.82999999996</v>
      </c>
    </row>
    <row r="311" spans="1:14" s="3" customFormat="1" ht="14.25">
      <c r="A311" s="81"/>
      <c r="B311" s="81"/>
      <c r="C311" s="96" t="s">
        <v>393</v>
      </c>
      <c r="D311" s="83">
        <f aca="true" t="shared" si="46" ref="D311:M311">D310+D301</f>
        <v>289949</v>
      </c>
      <c r="E311" s="97">
        <f t="shared" si="46"/>
        <v>27308.91</v>
      </c>
      <c r="F311" s="97">
        <f t="shared" si="46"/>
        <v>0</v>
      </c>
      <c r="G311" s="97">
        <f t="shared" si="46"/>
        <v>0</v>
      </c>
      <c r="H311" s="97">
        <f t="shared" si="46"/>
        <v>0</v>
      </c>
      <c r="I311" s="118">
        <f t="shared" si="46"/>
        <v>172.3</v>
      </c>
      <c r="J311" s="83">
        <f t="shared" si="46"/>
        <v>299550</v>
      </c>
      <c r="K311" s="97">
        <f t="shared" si="46"/>
        <v>0</v>
      </c>
      <c r="L311" s="97">
        <f t="shared" si="46"/>
        <v>0</v>
      </c>
      <c r="M311" s="114">
        <f t="shared" si="46"/>
        <v>11104.38</v>
      </c>
      <c r="N311" s="110">
        <f>SUM(D311:I311)-SUM(J311:M311)</f>
        <v>6775.82999999996</v>
      </c>
    </row>
    <row r="312" spans="1:14" s="3" customFormat="1" ht="14.25">
      <c r="A312" s="85"/>
      <c r="B312" s="58"/>
      <c r="C312" s="58"/>
      <c r="D312" s="85"/>
      <c r="E312" s="85"/>
      <c r="F312" s="85"/>
      <c r="G312" s="85"/>
      <c r="H312" s="85"/>
      <c r="I312" s="85"/>
      <c r="J312" s="85"/>
      <c r="K312" s="58"/>
      <c r="L312" s="58"/>
      <c r="M312" s="58"/>
      <c r="N312" s="58"/>
    </row>
    <row r="313" spans="1:14" s="3" customFormat="1" ht="18.75">
      <c r="A313" s="263" t="s">
        <v>188</v>
      </c>
      <c r="B313" s="263"/>
      <c r="C313" s="263"/>
      <c r="D313" s="263"/>
      <c r="E313" s="263"/>
      <c r="F313" s="263"/>
      <c r="G313" s="263"/>
      <c r="H313" s="263"/>
      <c r="I313" s="263"/>
      <c r="J313" s="263"/>
      <c r="K313" s="1"/>
      <c r="L313" s="1"/>
      <c r="M313" s="1"/>
      <c r="N313" s="1"/>
    </row>
    <row r="314" spans="1:10" s="1" customFormat="1" ht="18.75">
      <c r="A314" s="263" t="s">
        <v>190</v>
      </c>
      <c r="B314" s="263"/>
      <c r="C314" s="263"/>
      <c r="D314" s="263"/>
      <c r="E314" s="263"/>
      <c r="F314" s="263"/>
      <c r="G314" s="263"/>
      <c r="H314" s="263"/>
      <c r="I314" s="263"/>
      <c r="J314" s="263"/>
    </row>
    <row r="315" spans="1:14" s="3" customFormat="1" ht="14.25">
      <c r="A315" s="256"/>
      <c r="B315" s="258" t="s">
        <v>191</v>
      </c>
      <c r="C315" s="258" t="s">
        <v>3</v>
      </c>
      <c r="D315" s="252" t="s">
        <v>4</v>
      </c>
      <c r="E315" s="253"/>
      <c r="F315" s="253"/>
      <c r="G315" s="253"/>
      <c r="H315" s="253"/>
      <c r="I315" s="254"/>
      <c r="J315" s="252" t="s">
        <v>5</v>
      </c>
      <c r="K315" s="253"/>
      <c r="L315" s="253"/>
      <c r="M315" s="255"/>
      <c r="N315" s="261" t="s">
        <v>6</v>
      </c>
    </row>
    <row r="316" spans="1:14" s="3" customFormat="1" ht="14.25">
      <c r="A316" s="257"/>
      <c r="B316" s="259"/>
      <c r="C316" s="259"/>
      <c r="D316" s="60" t="s">
        <v>7</v>
      </c>
      <c r="E316" s="61" t="s">
        <v>8</v>
      </c>
      <c r="F316" s="61" t="s">
        <v>9</v>
      </c>
      <c r="G316" s="61" t="s">
        <v>10</v>
      </c>
      <c r="H316" s="61" t="s">
        <v>11</v>
      </c>
      <c r="I316" s="98" t="s">
        <v>12</v>
      </c>
      <c r="J316" s="60" t="s">
        <v>13</v>
      </c>
      <c r="K316" s="61" t="s">
        <v>14</v>
      </c>
      <c r="L316" s="61" t="s">
        <v>15</v>
      </c>
      <c r="M316" s="99" t="s">
        <v>16</v>
      </c>
      <c r="N316" s="262"/>
    </row>
    <row r="317" spans="1:14" s="3" customFormat="1" ht="14.25">
      <c r="A317" s="62"/>
      <c r="B317" s="73"/>
      <c r="C317" s="74" t="s">
        <v>24</v>
      </c>
      <c r="D317" s="87"/>
      <c r="E317" s="66"/>
      <c r="F317" s="66"/>
      <c r="G317" s="66"/>
      <c r="H317" s="66"/>
      <c r="I317" s="100"/>
      <c r="J317" s="65"/>
      <c r="K317" s="66"/>
      <c r="L317" s="66"/>
      <c r="M317" s="100"/>
      <c r="N317" s="101">
        <f>N311</f>
        <v>6775.82999999996</v>
      </c>
    </row>
    <row r="318" spans="1:14" s="3" customFormat="1" ht="14.25">
      <c r="A318" s="88">
        <v>1</v>
      </c>
      <c r="B318" s="115"/>
      <c r="C318" s="137" t="s">
        <v>392</v>
      </c>
      <c r="D318" s="91"/>
      <c r="E318" s="92"/>
      <c r="F318" s="92"/>
      <c r="G318" s="92"/>
      <c r="H318" s="92"/>
      <c r="I318" s="111"/>
      <c r="J318" s="112"/>
      <c r="K318" s="92"/>
      <c r="L318" s="92"/>
      <c r="M318" s="111"/>
      <c r="N318" s="113">
        <f>N317+SUM(D318:I318)-SUM(J318:M318)</f>
        <v>6775.82999999996</v>
      </c>
    </row>
    <row r="319" spans="1:14" s="3" customFormat="1" ht="14.25">
      <c r="A319" s="72"/>
      <c r="B319" s="73"/>
      <c r="C319" s="74" t="s">
        <v>20</v>
      </c>
      <c r="D319" s="75">
        <f aca="true" t="shared" si="47" ref="D319:M319">SUM(D318:D318)</f>
        <v>0</v>
      </c>
      <c r="E319" s="76">
        <f t="shared" si="47"/>
        <v>0</v>
      </c>
      <c r="F319" s="76">
        <f t="shared" si="47"/>
        <v>0</v>
      </c>
      <c r="G319" s="76">
        <f t="shared" si="47"/>
        <v>0</v>
      </c>
      <c r="H319" s="76">
        <f t="shared" si="47"/>
        <v>0</v>
      </c>
      <c r="I319" s="104">
        <f t="shared" si="47"/>
        <v>0</v>
      </c>
      <c r="J319" s="75">
        <f t="shared" si="47"/>
        <v>0</v>
      </c>
      <c r="K319" s="76">
        <f t="shared" si="47"/>
        <v>0</v>
      </c>
      <c r="L319" s="76">
        <f t="shared" si="47"/>
        <v>0</v>
      </c>
      <c r="M319" s="104">
        <f t="shared" si="47"/>
        <v>0</v>
      </c>
      <c r="N319" s="105">
        <f>N317+SUM(D319:I319)-SUM(J319:M319)</f>
        <v>6775.82999999996</v>
      </c>
    </row>
    <row r="320" spans="1:14" s="3" customFormat="1" ht="14.25">
      <c r="A320" s="77"/>
      <c r="B320" s="77"/>
      <c r="C320" s="78" t="s">
        <v>114</v>
      </c>
      <c r="D320" s="79">
        <f aca="true" t="shared" si="48" ref="D320:N320">D319</f>
        <v>0</v>
      </c>
      <c r="E320" s="80">
        <f t="shared" si="48"/>
        <v>0</v>
      </c>
      <c r="F320" s="80">
        <f t="shared" si="48"/>
        <v>0</v>
      </c>
      <c r="G320" s="80">
        <f t="shared" si="48"/>
        <v>0</v>
      </c>
      <c r="H320" s="80">
        <f t="shared" si="48"/>
        <v>0</v>
      </c>
      <c r="I320" s="106">
        <f t="shared" si="48"/>
        <v>0</v>
      </c>
      <c r="J320" s="79">
        <f t="shared" si="48"/>
        <v>0</v>
      </c>
      <c r="K320" s="80">
        <f t="shared" si="48"/>
        <v>0</v>
      </c>
      <c r="L320" s="80">
        <f t="shared" si="48"/>
        <v>0</v>
      </c>
      <c r="M320" s="106">
        <f t="shared" si="48"/>
        <v>0</v>
      </c>
      <c r="N320" s="106">
        <f t="shared" si="48"/>
        <v>6775.82999999996</v>
      </c>
    </row>
    <row r="321" spans="1:14" s="3" customFormat="1" ht="14.25">
      <c r="A321" s="81"/>
      <c r="B321" s="81"/>
      <c r="C321" s="96" t="s">
        <v>394</v>
      </c>
      <c r="D321" s="83">
        <f aca="true" t="shared" si="49" ref="D321:M321">D320+D311</f>
        <v>289949</v>
      </c>
      <c r="E321" s="97">
        <f t="shared" si="49"/>
        <v>27308.91</v>
      </c>
      <c r="F321" s="97">
        <f t="shared" si="49"/>
        <v>0</v>
      </c>
      <c r="G321" s="97">
        <f t="shared" si="49"/>
        <v>0</v>
      </c>
      <c r="H321" s="97">
        <f t="shared" si="49"/>
        <v>0</v>
      </c>
      <c r="I321" s="118">
        <f t="shared" si="49"/>
        <v>172.3</v>
      </c>
      <c r="J321" s="83">
        <f t="shared" si="49"/>
        <v>299550</v>
      </c>
      <c r="K321" s="97">
        <f t="shared" si="49"/>
        <v>0</v>
      </c>
      <c r="L321" s="97">
        <f t="shared" si="49"/>
        <v>0</v>
      </c>
      <c r="M321" s="114">
        <f t="shared" si="49"/>
        <v>11104.38</v>
      </c>
      <c r="N321" s="110">
        <f>SUM(D321:I321)-SUM(J321:M321)</f>
        <v>6775.82999999996</v>
      </c>
    </row>
    <row r="322" spans="1:14" s="3" customFormat="1" ht="14.25">
      <c r="A322" s="85"/>
      <c r="B322" s="58"/>
      <c r="C322" s="58"/>
      <c r="D322" s="85"/>
      <c r="E322" s="85"/>
      <c r="F322" s="85"/>
      <c r="G322" s="85"/>
      <c r="H322" s="85"/>
      <c r="I322" s="85"/>
      <c r="J322" s="85"/>
      <c r="K322" s="58"/>
      <c r="L322" s="58"/>
      <c r="M322" s="58"/>
      <c r="N322" s="58"/>
    </row>
    <row r="323" spans="1:14" s="3" customFormat="1" ht="14.25">
      <c r="A323" s="85"/>
      <c r="B323" s="58"/>
      <c r="C323" s="58"/>
      <c r="D323" s="85"/>
      <c r="E323" s="85"/>
      <c r="F323" s="85"/>
      <c r="G323" s="85"/>
      <c r="H323" s="85"/>
      <c r="I323" s="85"/>
      <c r="J323" s="85"/>
      <c r="K323" s="58"/>
      <c r="L323" s="58"/>
      <c r="M323" s="58"/>
      <c r="N323" s="58"/>
    </row>
    <row r="324" spans="1:14" s="3" customFormat="1" ht="14.25">
      <c r="A324" s="85"/>
      <c r="B324" s="58"/>
      <c r="C324" s="58" t="s">
        <v>395</v>
      </c>
      <c r="D324" s="142">
        <f>D8+D55+D81+D91+D101+D111+D121+D196+D288+D300+D310+D320</f>
        <v>135600</v>
      </c>
      <c r="E324" s="142">
        <f aca="true" t="shared" si="50" ref="E324:M324">E8+E55+E81+E91+E101+E111+E121+E196+E288+E300+E310+E320</f>
        <v>20000</v>
      </c>
      <c r="F324" s="142">
        <f t="shared" si="50"/>
        <v>0</v>
      </c>
      <c r="G324" s="142">
        <f t="shared" si="50"/>
        <v>0</v>
      </c>
      <c r="H324" s="142">
        <f t="shared" si="50"/>
        <v>0</v>
      </c>
      <c r="I324" s="142">
        <f t="shared" si="50"/>
        <v>54.64</v>
      </c>
      <c r="J324" s="142">
        <f t="shared" si="50"/>
        <v>201800</v>
      </c>
      <c r="K324" s="142">
        <f t="shared" si="50"/>
        <v>0</v>
      </c>
      <c r="L324" s="142">
        <f t="shared" si="50"/>
        <v>0</v>
      </c>
      <c r="M324" s="142">
        <f t="shared" si="50"/>
        <v>10029.5</v>
      </c>
      <c r="N324" s="143">
        <f>N5+SUM(D324:I324)-SUM(J324:M324)</f>
        <v>6775.83000000002</v>
      </c>
    </row>
    <row r="325" spans="1:14" s="3" customFormat="1" ht="14.25">
      <c r="A325" s="85"/>
      <c r="B325" s="58"/>
      <c r="C325" s="58"/>
      <c r="D325" s="85"/>
      <c r="E325" s="85"/>
      <c r="F325" s="85"/>
      <c r="G325" s="85"/>
      <c r="H325" s="85"/>
      <c r="I325" s="85"/>
      <c r="J325" s="85"/>
      <c r="K325" s="58"/>
      <c r="L325" s="58"/>
      <c r="M325" s="58"/>
      <c r="N325" s="58"/>
    </row>
    <row r="326" spans="1:14" s="3" customFormat="1" ht="14.25">
      <c r="A326" s="85"/>
      <c r="B326" s="58"/>
      <c r="C326" s="58"/>
      <c r="D326" s="85"/>
      <c r="E326" s="85"/>
      <c r="F326" s="85"/>
      <c r="G326" s="85"/>
      <c r="H326" s="85"/>
      <c r="I326" s="85"/>
      <c r="J326" s="85"/>
      <c r="K326" s="58"/>
      <c r="L326" s="58"/>
      <c r="M326" s="58"/>
      <c r="N326" s="58"/>
    </row>
    <row r="327" spans="1:14" s="3" customFormat="1" ht="14.25">
      <c r="A327" s="85"/>
      <c r="B327" s="58"/>
      <c r="C327" s="58"/>
      <c r="D327" s="85"/>
      <c r="E327" s="85"/>
      <c r="F327" s="85"/>
      <c r="G327" s="85"/>
      <c r="H327" s="85"/>
      <c r="I327" s="85"/>
      <c r="J327" s="85"/>
      <c r="K327" s="58"/>
      <c r="L327" s="58"/>
      <c r="M327" s="58"/>
      <c r="N327" s="58"/>
    </row>
    <row r="328" spans="1:14" s="3" customFormat="1" ht="14.25">
      <c r="A328" s="85"/>
      <c r="B328" s="58"/>
      <c r="C328" s="58"/>
      <c r="D328" s="85"/>
      <c r="E328" s="85"/>
      <c r="F328" s="85"/>
      <c r="G328" s="85"/>
      <c r="H328" s="85"/>
      <c r="I328" s="85"/>
      <c r="J328" s="85"/>
      <c r="K328" s="58"/>
      <c r="L328" s="58"/>
      <c r="M328" s="58"/>
      <c r="N328" s="58"/>
    </row>
    <row r="329" spans="1:14" s="3" customFormat="1" ht="14.25">
      <c r="A329" s="85"/>
      <c r="B329" s="58"/>
      <c r="C329" s="58"/>
      <c r="D329" s="85"/>
      <c r="E329" s="85"/>
      <c r="F329" s="85"/>
      <c r="G329" s="85"/>
      <c r="H329" s="85"/>
      <c r="I329" s="85"/>
      <c r="J329" s="85"/>
      <c r="K329" s="58"/>
      <c r="L329" s="58"/>
      <c r="M329" s="58"/>
      <c r="N329" s="58"/>
    </row>
    <row r="330" spans="1:14" s="3" customFormat="1" ht="14.25">
      <c r="A330" s="85"/>
      <c r="B330" s="58"/>
      <c r="C330" s="58"/>
      <c r="D330" s="85"/>
      <c r="E330" s="85"/>
      <c r="F330" s="85"/>
      <c r="G330" s="85"/>
      <c r="H330" s="85"/>
      <c r="I330" s="85"/>
      <c r="J330" s="85"/>
      <c r="K330" s="58"/>
      <c r="L330" s="58"/>
      <c r="M330" s="58"/>
      <c r="N330" s="58"/>
    </row>
    <row r="331" spans="1:14" s="3" customFormat="1" ht="14.25">
      <c r="A331" s="85"/>
      <c r="B331" s="58"/>
      <c r="C331" s="58"/>
      <c r="D331" s="85"/>
      <c r="E331" s="85"/>
      <c r="F331" s="85"/>
      <c r="G331" s="85"/>
      <c r="H331" s="85"/>
      <c r="I331" s="85"/>
      <c r="J331" s="85"/>
      <c r="K331" s="58"/>
      <c r="L331" s="58"/>
      <c r="M331" s="58"/>
      <c r="N331" s="58"/>
    </row>
    <row r="332" spans="1:14" s="3" customFormat="1" ht="14.25">
      <c r="A332" s="85"/>
      <c r="B332" s="58"/>
      <c r="C332" s="58"/>
      <c r="D332" s="85"/>
      <c r="E332" s="85"/>
      <c r="F332" s="85"/>
      <c r="G332" s="85"/>
      <c r="H332" s="85"/>
      <c r="I332" s="85"/>
      <c r="J332" s="85"/>
      <c r="K332" s="58"/>
      <c r="L332" s="58"/>
      <c r="M332" s="58"/>
      <c r="N332" s="58"/>
    </row>
    <row r="333" spans="1:14" s="3" customFormat="1" ht="14.25">
      <c r="A333" s="85"/>
      <c r="B333" s="58"/>
      <c r="C333" s="58"/>
      <c r="D333" s="85"/>
      <c r="E333" s="85"/>
      <c r="F333" s="85"/>
      <c r="G333" s="85"/>
      <c r="H333" s="85"/>
      <c r="I333" s="85"/>
      <c r="J333" s="85"/>
      <c r="K333" s="58"/>
      <c r="L333" s="58"/>
      <c r="M333" s="58"/>
      <c r="N333" s="58"/>
    </row>
    <row r="334" spans="1:14" s="3" customFormat="1" ht="14.25">
      <c r="A334" s="85"/>
      <c r="B334" s="58"/>
      <c r="C334" s="58"/>
      <c r="D334" s="85"/>
      <c r="E334" s="85"/>
      <c r="F334" s="85"/>
      <c r="G334" s="85"/>
      <c r="H334" s="85"/>
      <c r="I334" s="85"/>
      <c r="J334" s="85"/>
      <c r="K334" s="58"/>
      <c r="L334" s="58"/>
      <c r="M334" s="58"/>
      <c r="N334" s="58"/>
    </row>
    <row r="335" spans="1:14" s="3" customFormat="1" ht="14.25">
      <c r="A335" s="85"/>
      <c r="B335" s="58"/>
      <c r="C335" s="58"/>
      <c r="D335" s="85"/>
      <c r="E335" s="85"/>
      <c r="F335" s="85"/>
      <c r="G335" s="85"/>
      <c r="H335" s="85"/>
      <c r="I335" s="85"/>
      <c r="J335" s="85"/>
      <c r="K335" s="58"/>
      <c r="L335" s="58"/>
      <c r="M335" s="58"/>
      <c r="N335" s="58"/>
    </row>
    <row r="336" spans="1:14" s="3" customFormat="1" ht="14.25">
      <c r="A336" s="85"/>
      <c r="B336" s="58"/>
      <c r="C336" s="58"/>
      <c r="D336" s="85"/>
      <c r="E336" s="85"/>
      <c r="F336" s="85"/>
      <c r="G336" s="85"/>
      <c r="H336" s="85"/>
      <c r="I336" s="85"/>
      <c r="J336" s="85"/>
      <c r="K336" s="58"/>
      <c r="L336" s="58"/>
      <c r="M336" s="58"/>
      <c r="N336" s="58"/>
    </row>
    <row r="337" spans="1:14" s="3" customFormat="1" ht="14.25">
      <c r="A337" s="85"/>
      <c r="B337" s="58"/>
      <c r="C337" s="58"/>
      <c r="D337" s="85"/>
      <c r="E337" s="85"/>
      <c r="F337" s="85"/>
      <c r="G337" s="85"/>
      <c r="H337" s="85"/>
      <c r="I337" s="85"/>
      <c r="J337" s="85"/>
      <c r="K337" s="58"/>
      <c r="L337" s="58"/>
      <c r="M337" s="58"/>
      <c r="N337" s="58"/>
    </row>
    <row r="338" spans="1:14" s="3" customFormat="1" ht="14.25">
      <c r="A338" s="85"/>
      <c r="B338" s="58"/>
      <c r="C338" s="58"/>
      <c r="D338" s="85"/>
      <c r="E338" s="85"/>
      <c r="F338" s="85"/>
      <c r="G338" s="85"/>
      <c r="H338" s="85"/>
      <c r="I338" s="85"/>
      <c r="J338" s="85"/>
      <c r="K338" s="58"/>
      <c r="L338" s="58"/>
      <c r="M338" s="58"/>
      <c r="N338" s="58"/>
    </row>
    <row r="339" spans="1:14" s="3" customFormat="1" ht="14.25">
      <c r="A339" s="85"/>
      <c r="B339" s="58"/>
      <c r="C339" s="58"/>
      <c r="D339" s="85"/>
      <c r="E339" s="85"/>
      <c r="F339" s="85"/>
      <c r="G339" s="85"/>
      <c r="H339" s="85"/>
      <c r="I339" s="85"/>
      <c r="J339" s="85"/>
      <c r="K339" s="58"/>
      <c r="L339" s="58"/>
      <c r="M339" s="58"/>
      <c r="N339" s="58"/>
    </row>
    <row r="340" spans="1:14" s="3" customFormat="1" ht="14.25">
      <c r="A340" s="85"/>
      <c r="B340" s="58"/>
      <c r="C340" s="58"/>
      <c r="D340" s="85"/>
      <c r="E340" s="85"/>
      <c r="F340" s="85"/>
      <c r="G340" s="85"/>
      <c r="H340" s="85"/>
      <c r="I340" s="85"/>
      <c r="J340" s="85"/>
      <c r="K340" s="58"/>
      <c r="L340" s="58"/>
      <c r="M340" s="58"/>
      <c r="N340" s="58"/>
    </row>
    <row r="341" spans="1:14" s="3" customFormat="1" ht="14.25">
      <c r="A341" s="85"/>
      <c r="B341" s="58"/>
      <c r="C341" s="58"/>
      <c r="D341" s="85"/>
      <c r="E341" s="85"/>
      <c r="F341" s="85"/>
      <c r="G341" s="85"/>
      <c r="H341" s="85"/>
      <c r="I341" s="85"/>
      <c r="J341" s="85"/>
      <c r="K341" s="58"/>
      <c r="L341" s="58"/>
      <c r="M341" s="58"/>
      <c r="N341" s="58"/>
    </row>
    <row r="342" spans="1:14" s="3" customFormat="1" ht="14.25">
      <c r="A342" s="85"/>
      <c r="B342" s="58"/>
      <c r="C342" s="58"/>
      <c r="D342" s="85"/>
      <c r="E342" s="85"/>
      <c r="F342" s="85"/>
      <c r="G342" s="85"/>
      <c r="H342" s="85"/>
      <c r="I342" s="85"/>
      <c r="J342" s="85"/>
      <c r="K342" s="58"/>
      <c r="L342" s="58"/>
      <c r="M342" s="58"/>
      <c r="N342" s="58"/>
    </row>
    <row r="343" spans="1:14" s="3" customFormat="1" ht="14.25">
      <c r="A343" s="85"/>
      <c r="B343" s="58"/>
      <c r="C343" s="58"/>
      <c r="D343" s="85"/>
      <c r="E343" s="85"/>
      <c r="F343" s="85"/>
      <c r="G343" s="85"/>
      <c r="H343" s="85"/>
      <c r="I343" s="85"/>
      <c r="J343" s="85"/>
      <c r="K343" s="58"/>
      <c r="L343" s="58"/>
      <c r="M343" s="58"/>
      <c r="N343" s="58"/>
    </row>
    <row r="344" spans="1:14" s="3" customFormat="1" ht="14.25">
      <c r="A344" s="85"/>
      <c r="B344" s="58"/>
      <c r="C344" s="58"/>
      <c r="D344" s="85"/>
      <c r="E344" s="85"/>
      <c r="F344" s="85"/>
      <c r="G344" s="85"/>
      <c r="H344" s="85"/>
      <c r="I344" s="85"/>
      <c r="J344" s="85"/>
      <c r="K344" s="58"/>
      <c r="L344" s="58"/>
      <c r="M344" s="58"/>
      <c r="N344" s="58"/>
    </row>
    <row r="345" spans="1:14" s="3" customFormat="1" ht="14.25">
      <c r="A345" s="85"/>
      <c r="B345" s="58"/>
      <c r="C345" s="58"/>
      <c r="D345" s="85"/>
      <c r="E345" s="85"/>
      <c r="F345" s="85"/>
      <c r="G345" s="85"/>
      <c r="H345" s="85"/>
      <c r="I345" s="85"/>
      <c r="J345" s="85"/>
      <c r="K345" s="58"/>
      <c r="L345" s="58"/>
      <c r="M345" s="58"/>
      <c r="N345" s="58"/>
    </row>
    <row r="346" spans="1:14" s="3" customFormat="1" ht="14.25">
      <c r="A346" s="85"/>
      <c r="B346" s="58"/>
      <c r="C346" s="58"/>
      <c r="D346" s="85"/>
      <c r="E346" s="85"/>
      <c r="F346" s="85"/>
      <c r="G346" s="85"/>
      <c r="H346" s="85"/>
      <c r="I346" s="85"/>
      <c r="J346" s="85"/>
      <c r="K346" s="58"/>
      <c r="L346" s="58"/>
      <c r="M346" s="58"/>
      <c r="N346" s="58"/>
    </row>
    <row r="347" spans="1:14" s="3" customFormat="1" ht="14.25">
      <c r="A347" s="85"/>
      <c r="B347" s="58"/>
      <c r="C347" s="58"/>
      <c r="D347" s="85"/>
      <c r="E347" s="85"/>
      <c r="F347" s="85"/>
      <c r="G347" s="85"/>
      <c r="H347" s="85"/>
      <c r="I347" s="85"/>
      <c r="J347" s="85"/>
      <c r="K347" s="58"/>
      <c r="L347" s="58"/>
      <c r="M347" s="58"/>
      <c r="N347" s="58"/>
    </row>
    <row r="348" spans="1:14" s="3" customFormat="1" ht="14.25">
      <c r="A348" s="85"/>
      <c r="B348" s="58"/>
      <c r="C348" s="58"/>
      <c r="D348" s="85"/>
      <c r="E348" s="85"/>
      <c r="F348" s="85"/>
      <c r="G348" s="85"/>
      <c r="H348" s="85"/>
      <c r="I348" s="85"/>
      <c r="J348" s="85"/>
      <c r="K348" s="58"/>
      <c r="L348" s="58"/>
      <c r="M348" s="58"/>
      <c r="N348" s="58"/>
    </row>
    <row r="349" spans="1:14" s="3" customFormat="1" ht="14.25">
      <c r="A349" s="85"/>
      <c r="B349" s="58"/>
      <c r="C349" s="58"/>
      <c r="D349" s="85"/>
      <c r="E349" s="85"/>
      <c r="F349" s="85"/>
      <c r="G349" s="85"/>
      <c r="H349" s="85"/>
      <c r="I349" s="85"/>
      <c r="J349" s="85"/>
      <c r="K349" s="58"/>
      <c r="L349" s="58"/>
      <c r="M349" s="58"/>
      <c r="N349" s="58"/>
    </row>
    <row r="350" spans="1:14" s="3" customFormat="1" ht="14.25">
      <c r="A350" s="85"/>
      <c r="B350" s="58"/>
      <c r="C350" s="58"/>
      <c r="D350" s="85"/>
      <c r="E350" s="85"/>
      <c r="F350" s="85"/>
      <c r="G350" s="85"/>
      <c r="H350" s="85"/>
      <c r="I350" s="85"/>
      <c r="J350" s="85"/>
      <c r="K350" s="58"/>
      <c r="L350" s="58"/>
      <c r="M350" s="58"/>
      <c r="N350" s="58"/>
    </row>
    <row r="351" spans="1:14" s="3" customFormat="1" ht="14.25">
      <c r="A351" s="85"/>
      <c r="B351" s="58"/>
      <c r="C351" s="58"/>
      <c r="D351" s="85"/>
      <c r="E351" s="85"/>
      <c r="F351" s="85"/>
      <c r="G351" s="85"/>
      <c r="H351" s="85"/>
      <c r="I351" s="85"/>
      <c r="J351" s="85"/>
      <c r="K351" s="58"/>
      <c r="L351" s="58"/>
      <c r="M351" s="58"/>
      <c r="N351" s="58"/>
    </row>
    <row r="352" spans="1:14" s="3" customFormat="1" ht="14.25">
      <c r="A352" s="85"/>
      <c r="B352" s="58"/>
      <c r="C352" s="58"/>
      <c r="D352" s="85"/>
      <c r="E352" s="85"/>
      <c r="F352" s="85"/>
      <c r="G352" s="85"/>
      <c r="H352" s="85"/>
      <c r="I352" s="85"/>
      <c r="J352" s="85"/>
      <c r="K352" s="58"/>
      <c r="L352" s="58"/>
      <c r="M352" s="58"/>
      <c r="N352" s="58"/>
    </row>
    <row r="353" spans="1:14" s="3" customFormat="1" ht="14.25">
      <c r="A353" s="85"/>
      <c r="B353" s="58"/>
      <c r="C353" s="58"/>
      <c r="D353" s="85"/>
      <c r="E353" s="85"/>
      <c r="F353" s="85"/>
      <c r="G353" s="85"/>
      <c r="H353" s="85"/>
      <c r="I353" s="85"/>
      <c r="J353" s="85"/>
      <c r="K353" s="58"/>
      <c r="L353" s="58"/>
      <c r="M353" s="58"/>
      <c r="N353" s="58"/>
    </row>
    <row r="354" spans="1:14" s="3" customFormat="1" ht="14.25">
      <c r="A354" s="85"/>
      <c r="B354" s="58"/>
      <c r="C354" s="58"/>
      <c r="D354" s="85"/>
      <c r="E354" s="85"/>
      <c r="F354" s="85"/>
      <c r="G354" s="85"/>
      <c r="H354" s="85"/>
      <c r="I354" s="85"/>
      <c r="J354" s="85"/>
      <c r="K354" s="58"/>
      <c r="L354" s="58"/>
      <c r="M354" s="58"/>
      <c r="N354" s="58"/>
    </row>
    <row r="355" spans="1:14" s="3" customFormat="1" ht="14.25">
      <c r="A355" s="85"/>
      <c r="B355" s="58"/>
      <c r="C355" s="58"/>
      <c r="D355" s="85"/>
      <c r="E355" s="85"/>
      <c r="F355" s="85"/>
      <c r="G355" s="85"/>
      <c r="H355" s="85"/>
      <c r="I355" s="85"/>
      <c r="J355" s="85"/>
      <c r="K355" s="58"/>
      <c r="L355" s="58"/>
      <c r="M355" s="58"/>
      <c r="N355" s="58"/>
    </row>
    <row r="356" spans="1:14" s="3" customFormat="1" ht="14.25">
      <c r="A356" s="85"/>
      <c r="B356" s="58"/>
      <c r="C356" s="58"/>
      <c r="D356" s="85"/>
      <c r="E356" s="85"/>
      <c r="F356" s="85"/>
      <c r="G356" s="85"/>
      <c r="H356" s="85"/>
      <c r="I356" s="85"/>
      <c r="J356" s="85"/>
      <c r="K356" s="58"/>
      <c r="L356" s="58"/>
      <c r="M356" s="58"/>
      <c r="N356" s="58"/>
    </row>
    <row r="357" spans="1:14" s="3" customFormat="1" ht="14.25">
      <c r="A357" s="85"/>
      <c r="B357" s="58"/>
      <c r="C357" s="58"/>
      <c r="D357" s="85"/>
      <c r="E357" s="85"/>
      <c r="F357" s="85"/>
      <c r="G357" s="85"/>
      <c r="H357" s="85"/>
      <c r="I357" s="85"/>
      <c r="J357" s="85"/>
      <c r="K357" s="58"/>
      <c r="L357" s="58"/>
      <c r="M357" s="58"/>
      <c r="N357" s="58"/>
    </row>
    <row r="358" spans="1:14" s="3" customFormat="1" ht="14.25">
      <c r="A358" s="85"/>
      <c r="B358" s="58"/>
      <c r="C358" s="58"/>
      <c r="D358" s="85"/>
      <c r="E358" s="85"/>
      <c r="F358" s="85"/>
      <c r="G358" s="85"/>
      <c r="H358" s="85"/>
      <c r="I358" s="85"/>
      <c r="J358" s="85"/>
      <c r="K358" s="58"/>
      <c r="L358" s="58"/>
      <c r="M358" s="58"/>
      <c r="N358" s="58"/>
    </row>
    <row r="359" spans="1:14" s="3" customFormat="1" ht="14.25">
      <c r="A359" s="85"/>
      <c r="B359" s="58"/>
      <c r="C359" s="58"/>
      <c r="D359" s="85"/>
      <c r="E359" s="85"/>
      <c r="F359" s="85"/>
      <c r="G359" s="85"/>
      <c r="H359" s="85"/>
      <c r="I359" s="85"/>
      <c r="J359" s="85"/>
      <c r="K359" s="58"/>
      <c r="L359" s="58"/>
      <c r="M359" s="58"/>
      <c r="N359" s="58"/>
    </row>
    <row r="360" spans="1:14" s="3" customFormat="1" ht="14.25">
      <c r="A360" s="85"/>
      <c r="B360" s="58"/>
      <c r="C360" s="58"/>
      <c r="D360" s="85"/>
      <c r="E360" s="85"/>
      <c r="F360" s="85"/>
      <c r="G360" s="85"/>
      <c r="H360" s="85"/>
      <c r="I360" s="85"/>
      <c r="J360" s="85"/>
      <c r="K360" s="58"/>
      <c r="L360" s="58"/>
      <c r="M360" s="58"/>
      <c r="N360" s="58"/>
    </row>
    <row r="361" spans="1:14" s="3" customFormat="1" ht="14.25">
      <c r="A361" s="85"/>
      <c r="B361" s="58"/>
      <c r="C361" s="58"/>
      <c r="D361" s="85"/>
      <c r="E361" s="85"/>
      <c r="F361" s="85"/>
      <c r="G361" s="85"/>
      <c r="H361" s="85"/>
      <c r="I361" s="85"/>
      <c r="J361" s="85"/>
      <c r="K361" s="58"/>
      <c r="L361" s="58"/>
      <c r="M361" s="58"/>
      <c r="N361" s="58"/>
    </row>
    <row r="362" spans="1:14" s="3" customFormat="1" ht="14.25">
      <c r="A362" s="85"/>
      <c r="B362" s="58"/>
      <c r="C362" s="58"/>
      <c r="D362" s="85"/>
      <c r="E362" s="85"/>
      <c r="F362" s="85"/>
      <c r="G362" s="85"/>
      <c r="H362" s="85"/>
      <c r="I362" s="85"/>
      <c r="J362" s="85"/>
      <c r="K362" s="58"/>
      <c r="L362" s="58"/>
      <c r="M362" s="58"/>
      <c r="N362" s="58"/>
    </row>
    <row r="363" spans="1:14" s="3" customFormat="1" ht="14.25">
      <c r="A363" s="85"/>
      <c r="B363" s="58"/>
      <c r="C363" s="58"/>
      <c r="D363" s="85"/>
      <c r="E363" s="85"/>
      <c r="F363" s="85"/>
      <c r="G363" s="85"/>
      <c r="H363" s="85"/>
      <c r="I363" s="85"/>
      <c r="J363" s="85"/>
      <c r="K363" s="58"/>
      <c r="L363" s="58"/>
      <c r="M363" s="58"/>
      <c r="N363" s="58"/>
    </row>
    <row r="364" spans="1:14" s="3" customFormat="1" ht="14.25">
      <c r="A364" s="85"/>
      <c r="B364" s="58"/>
      <c r="C364" s="58"/>
      <c r="D364" s="85"/>
      <c r="E364" s="85"/>
      <c r="F364" s="85"/>
      <c r="G364" s="85"/>
      <c r="H364" s="85"/>
      <c r="I364" s="85"/>
      <c r="J364" s="85"/>
      <c r="K364" s="58"/>
      <c r="L364" s="58"/>
      <c r="M364" s="58"/>
      <c r="N364" s="58"/>
    </row>
    <row r="365" spans="1:14" s="3" customFormat="1" ht="14.25">
      <c r="A365" s="85"/>
      <c r="B365" s="58"/>
      <c r="C365" s="58"/>
      <c r="D365" s="85"/>
      <c r="E365" s="85"/>
      <c r="F365" s="85"/>
      <c r="G365" s="85"/>
      <c r="H365" s="85"/>
      <c r="I365" s="85"/>
      <c r="J365" s="85"/>
      <c r="K365" s="58"/>
      <c r="L365" s="58"/>
      <c r="M365" s="58"/>
      <c r="N365" s="58"/>
    </row>
    <row r="366" spans="1:14" s="3" customFormat="1" ht="14.25">
      <c r="A366" s="85"/>
      <c r="B366" s="58"/>
      <c r="C366" s="58"/>
      <c r="D366" s="85"/>
      <c r="E366" s="85"/>
      <c r="F366" s="85"/>
      <c r="G366" s="85"/>
      <c r="H366" s="85"/>
      <c r="I366" s="85"/>
      <c r="J366" s="85"/>
      <c r="K366" s="58"/>
      <c r="L366" s="58"/>
      <c r="M366" s="58"/>
      <c r="N366" s="58"/>
    </row>
    <row r="367" spans="1:14" s="3" customFormat="1" ht="14.25">
      <c r="A367" s="85"/>
      <c r="B367" s="58"/>
      <c r="C367" s="58"/>
      <c r="D367" s="85"/>
      <c r="E367" s="85"/>
      <c r="F367" s="85"/>
      <c r="G367" s="85"/>
      <c r="H367" s="85"/>
      <c r="I367" s="85"/>
      <c r="J367" s="85"/>
      <c r="K367" s="58"/>
      <c r="L367" s="58"/>
      <c r="M367" s="58"/>
      <c r="N367" s="58"/>
    </row>
    <row r="368" spans="1:14" s="3" customFormat="1" ht="14.25">
      <c r="A368" s="85"/>
      <c r="B368" s="58"/>
      <c r="C368" s="58"/>
      <c r="D368" s="85"/>
      <c r="E368" s="85"/>
      <c r="F368" s="85"/>
      <c r="G368" s="85"/>
      <c r="H368" s="85"/>
      <c r="I368" s="85"/>
      <c r="J368" s="85"/>
      <c r="K368" s="58"/>
      <c r="L368" s="58"/>
      <c r="M368" s="58"/>
      <c r="N368" s="58"/>
    </row>
    <row r="369" spans="1:14" s="3" customFormat="1" ht="14.25">
      <c r="A369" s="85"/>
      <c r="B369" s="58"/>
      <c r="C369" s="58"/>
      <c r="D369" s="85"/>
      <c r="E369" s="85"/>
      <c r="F369" s="85"/>
      <c r="G369" s="85"/>
      <c r="H369" s="85"/>
      <c r="I369" s="85"/>
      <c r="J369" s="85"/>
      <c r="K369" s="58"/>
      <c r="L369" s="58"/>
      <c r="M369" s="58"/>
      <c r="N369" s="58"/>
    </row>
    <row r="370" spans="1:14" s="3" customFormat="1" ht="14.25">
      <c r="A370" s="85"/>
      <c r="B370" s="58"/>
      <c r="C370" s="58"/>
      <c r="D370" s="85"/>
      <c r="E370" s="85"/>
      <c r="F370" s="85"/>
      <c r="G370" s="85"/>
      <c r="H370" s="85"/>
      <c r="I370" s="85"/>
      <c r="J370" s="85"/>
      <c r="K370" s="58"/>
      <c r="L370" s="58"/>
      <c r="M370" s="58"/>
      <c r="N370" s="58"/>
    </row>
    <row r="371" spans="1:14" s="3" customFormat="1" ht="14.25">
      <c r="A371" s="85"/>
      <c r="B371" s="58"/>
      <c r="C371" s="58"/>
      <c r="D371" s="85"/>
      <c r="E371" s="85"/>
      <c r="F371" s="85"/>
      <c r="G371" s="85"/>
      <c r="H371" s="85"/>
      <c r="I371" s="85"/>
      <c r="J371" s="85"/>
      <c r="K371" s="58"/>
      <c r="L371" s="58"/>
      <c r="M371" s="58"/>
      <c r="N371" s="58"/>
    </row>
    <row r="372" spans="1:14" s="3" customFormat="1" ht="14.25">
      <c r="A372" s="85"/>
      <c r="B372" s="58"/>
      <c r="C372" s="58"/>
      <c r="D372" s="85"/>
      <c r="E372" s="85"/>
      <c r="F372" s="85"/>
      <c r="G372" s="85"/>
      <c r="H372" s="85"/>
      <c r="I372" s="85"/>
      <c r="J372" s="85"/>
      <c r="K372" s="58"/>
      <c r="L372" s="58"/>
      <c r="M372" s="58"/>
      <c r="N372" s="58"/>
    </row>
    <row r="373" spans="1:14" s="3" customFormat="1" ht="14.25">
      <c r="A373" s="85"/>
      <c r="B373" s="58"/>
      <c r="C373" s="58"/>
      <c r="D373" s="85"/>
      <c r="E373" s="85"/>
      <c r="F373" s="85"/>
      <c r="G373" s="85"/>
      <c r="H373" s="85"/>
      <c r="I373" s="85"/>
      <c r="J373" s="85"/>
      <c r="K373" s="58"/>
      <c r="L373" s="58"/>
      <c r="M373" s="58"/>
      <c r="N373" s="58"/>
    </row>
    <row r="374" spans="1:14" s="3" customFormat="1" ht="14.25">
      <c r="A374" s="85"/>
      <c r="B374" s="58"/>
      <c r="C374" s="58"/>
      <c r="D374" s="85"/>
      <c r="E374" s="85"/>
      <c r="F374" s="85"/>
      <c r="G374" s="85"/>
      <c r="H374" s="85"/>
      <c r="I374" s="85"/>
      <c r="J374" s="85"/>
      <c r="K374" s="58"/>
      <c r="L374" s="58"/>
      <c r="M374" s="58"/>
      <c r="N374" s="58"/>
    </row>
    <row r="375" spans="1:14" s="3" customFormat="1" ht="14.25">
      <c r="A375" s="85"/>
      <c r="B375" s="58"/>
      <c r="C375" s="58"/>
      <c r="D375" s="85"/>
      <c r="E375" s="85"/>
      <c r="F375" s="85"/>
      <c r="G375" s="85"/>
      <c r="H375" s="85"/>
      <c r="I375" s="85"/>
      <c r="J375" s="85"/>
      <c r="K375" s="58"/>
      <c r="L375" s="58"/>
      <c r="M375" s="58"/>
      <c r="N375" s="58"/>
    </row>
    <row r="376" spans="1:14" s="3" customFormat="1" ht="14.25">
      <c r="A376" s="85"/>
      <c r="B376" s="58"/>
      <c r="C376" s="58"/>
      <c r="D376" s="85"/>
      <c r="E376" s="85"/>
      <c r="F376" s="85"/>
      <c r="G376" s="85"/>
      <c r="H376" s="85"/>
      <c r="I376" s="85"/>
      <c r="J376" s="85"/>
      <c r="K376" s="58"/>
      <c r="L376" s="58"/>
      <c r="M376" s="58"/>
      <c r="N376" s="58"/>
    </row>
    <row r="377" spans="1:14" s="3" customFormat="1" ht="14.25">
      <c r="A377" s="85"/>
      <c r="B377" s="58"/>
      <c r="C377" s="58"/>
      <c r="D377" s="85"/>
      <c r="E377" s="85"/>
      <c r="F377" s="85"/>
      <c r="G377" s="85"/>
      <c r="H377" s="85"/>
      <c r="I377" s="85"/>
      <c r="J377" s="85"/>
      <c r="K377" s="58"/>
      <c r="L377" s="58"/>
      <c r="M377" s="58"/>
      <c r="N377" s="58"/>
    </row>
    <row r="378" spans="1:14" s="3" customFormat="1" ht="14.25">
      <c r="A378" s="85"/>
      <c r="B378" s="58"/>
      <c r="C378" s="58"/>
      <c r="D378" s="85"/>
      <c r="E378" s="85"/>
      <c r="F378" s="85"/>
      <c r="G378" s="85"/>
      <c r="H378" s="85"/>
      <c r="I378" s="85"/>
      <c r="J378" s="85"/>
      <c r="K378" s="58"/>
      <c r="L378" s="58"/>
      <c r="M378" s="58"/>
      <c r="N378" s="58"/>
    </row>
    <row r="379" spans="1:14" s="3" customFormat="1" ht="14.25">
      <c r="A379" s="85"/>
      <c r="B379" s="58"/>
      <c r="C379" s="58"/>
      <c r="D379" s="85"/>
      <c r="E379" s="85"/>
      <c r="F379" s="85"/>
      <c r="G379" s="85"/>
      <c r="H379" s="85"/>
      <c r="I379" s="85"/>
      <c r="J379" s="85"/>
      <c r="K379" s="58"/>
      <c r="L379" s="58"/>
      <c r="M379" s="58"/>
      <c r="N379" s="58"/>
    </row>
    <row r="380" spans="1:14" s="3" customFormat="1" ht="14.25">
      <c r="A380" s="85"/>
      <c r="B380" s="58"/>
      <c r="C380" s="58"/>
      <c r="D380" s="85"/>
      <c r="E380" s="85"/>
      <c r="F380" s="85"/>
      <c r="G380" s="85"/>
      <c r="H380" s="85"/>
      <c r="I380" s="85"/>
      <c r="J380" s="85"/>
      <c r="K380" s="58"/>
      <c r="L380" s="58"/>
      <c r="M380" s="58"/>
      <c r="N380" s="58"/>
    </row>
    <row r="381" spans="1:14" s="3" customFormat="1" ht="14.25">
      <c r="A381" s="85"/>
      <c r="B381" s="58"/>
      <c r="C381" s="58"/>
      <c r="D381" s="85"/>
      <c r="E381" s="85"/>
      <c r="F381" s="85"/>
      <c r="G381" s="85"/>
      <c r="H381" s="85"/>
      <c r="I381" s="85"/>
      <c r="J381" s="85"/>
      <c r="K381" s="58"/>
      <c r="L381" s="58"/>
      <c r="M381" s="58"/>
      <c r="N381" s="58"/>
    </row>
    <row r="382" spans="1:14" s="3" customFormat="1" ht="14.25">
      <c r="A382" s="85"/>
      <c r="B382" s="58"/>
      <c r="C382" s="58"/>
      <c r="D382" s="85"/>
      <c r="E382" s="85"/>
      <c r="F382" s="85"/>
      <c r="G382" s="85"/>
      <c r="H382" s="85"/>
      <c r="I382" s="85"/>
      <c r="J382" s="85"/>
      <c r="K382" s="58"/>
      <c r="L382" s="58"/>
      <c r="M382" s="58"/>
      <c r="N382" s="58"/>
    </row>
    <row r="383" spans="1:14" s="3" customFormat="1" ht="14.25">
      <c r="A383" s="85"/>
      <c r="B383" s="58"/>
      <c r="C383" s="58"/>
      <c r="D383" s="85"/>
      <c r="E383" s="85"/>
      <c r="F383" s="85"/>
      <c r="G383" s="85"/>
      <c r="H383" s="85"/>
      <c r="I383" s="85"/>
      <c r="J383" s="85"/>
      <c r="K383" s="58"/>
      <c r="L383" s="58"/>
      <c r="M383" s="58"/>
      <c r="N383" s="58"/>
    </row>
    <row r="384" spans="1:14" s="3" customFormat="1" ht="14.25">
      <c r="A384" s="85"/>
      <c r="B384" s="58"/>
      <c r="C384" s="58"/>
      <c r="D384" s="85"/>
      <c r="E384" s="85"/>
      <c r="F384" s="85"/>
      <c r="G384" s="85"/>
      <c r="H384" s="85"/>
      <c r="I384" s="85"/>
      <c r="J384" s="85"/>
      <c r="K384" s="58"/>
      <c r="L384" s="58"/>
      <c r="M384" s="58"/>
      <c r="N384" s="58"/>
    </row>
    <row r="385" spans="1:14" s="3" customFormat="1" ht="14.25">
      <c r="A385" s="85"/>
      <c r="B385" s="58"/>
      <c r="C385" s="58"/>
      <c r="D385" s="85"/>
      <c r="E385" s="85"/>
      <c r="F385" s="85"/>
      <c r="G385" s="85"/>
      <c r="H385" s="85"/>
      <c r="I385" s="85"/>
      <c r="J385" s="85"/>
      <c r="K385" s="58"/>
      <c r="L385" s="58"/>
      <c r="M385" s="58"/>
      <c r="N385" s="58"/>
    </row>
    <row r="386" spans="1:14" s="3" customFormat="1" ht="14.25">
      <c r="A386" s="85"/>
      <c r="B386" s="58"/>
      <c r="C386" s="58"/>
      <c r="D386" s="85"/>
      <c r="E386" s="85"/>
      <c r="F386" s="85"/>
      <c r="G386" s="85"/>
      <c r="H386" s="85"/>
      <c r="I386" s="85"/>
      <c r="J386" s="85"/>
      <c r="K386" s="58"/>
      <c r="L386" s="58"/>
      <c r="M386" s="58"/>
      <c r="N386" s="58"/>
    </row>
    <row r="387" spans="1:14" s="3" customFormat="1" ht="14.25">
      <c r="A387" s="85"/>
      <c r="B387" s="58"/>
      <c r="C387" s="58"/>
      <c r="D387" s="85"/>
      <c r="E387" s="85"/>
      <c r="F387" s="85"/>
      <c r="G387" s="85"/>
      <c r="H387" s="85"/>
      <c r="I387" s="85"/>
      <c r="J387" s="85"/>
      <c r="K387" s="58"/>
      <c r="L387" s="58"/>
      <c r="M387" s="58"/>
      <c r="N387" s="58"/>
    </row>
    <row r="388" spans="1:14" s="3" customFormat="1" ht="14.25">
      <c r="A388" s="85"/>
      <c r="B388" s="58"/>
      <c r="C388" s="58"/>
      <c r="D388" s="85"/>
      <c r="E388" s="85"/>
      <c r="F388" s="85"/>
      <c r="G388" s="85"/>
      <c r="H388" s="85"/>
      <c r="I388" s="85"/>
      <c r="J388" s="85"/>
      <c r="K388" s="58"/>
      <c r="L388" s="58"/>
      <c r="M388" s="58"/>
      <c r="N388" s="58"/>
    </row>
    <row r="389" spans="1:14" s="3" customFormat="1" ht="14.25">
      <c r="A389" s="85"/>
      <c r="B389" s="58"/>
      <c r="C389" s="58"/>
      <c r="D389" s="85"/>
      <c r="E389" s="85"/>
      <c r="F389" s="85"/>
      <c r="G389" s="85"/>
      <c r="H389" s="85"/>
      <c r="I389" s="85"/>
      <c r="J389" s="85"/>
      <c r="K389" s="58"/>
      <c r="L389" s="58"/>
      <c r="M389" s="58"/>
      <c r="N389" s="58"/>
    </row>
    <row r="390" spans="1:14" s="3" customFormat="1" ht="14.25">
      <c r="A390" s="85"/>
      <c r="B390" s="58"/>
      <c r="C390" s="58"/>
      <c r="D390" s="85"/>
      <c r="E390" s="85"/>
      <c r="F390" s="85"/>
      <c r="G390" s="85"/>
      <c r="H390" s="85"/>
      <c r="I390" s="85"/>
      <c r="J390" s="85"/>
      <c r="K390" s="58"/>
      <c r="L390" s="58"/>
      <c r="M390" s="58"/>
      <c r="N390" s="58"/>
    </row>
    <row r="391" spans="1:14" s="3" customFormat="1" ht="14.25">
      <c r="A391" s="85"/>
      <c r="B391" s="58"/>
      <c r="C391" s="58"/>
      <c r="D391" s="85"/>
      <c r="E391" s="85"/>
      <c r="F391" s="85"/>
      <c r="G391" s="85"/>
      <c r="H391" s="85"/>
      <c r="I391" s="85"/>
      <c r="J391" s="85"/>
      <c r="K391" s="58"/>
      <c r="L391" s="58"/>
      <c r="M391" s="58"/>
      <c r="N391" s="58"/>
    </row>
    <row r="392" spans="1:14" s="3" customFormat="1" ht="14.25">
      <c r="A392" s="85"/>
      <c r="B392" s="58"/>
      <c r="C392" s="58"/>
      <c r="D392" s="85"/>
      <c r="E392" s="85"/>
      <c r="F392" s="85"/>
      <c r="G392" s="85"/>
      <c r="H392" s="85"/>
      <c r="I392" s="85"/>
      <c r="J392" s="85"/>
      <c r="K392" s="58"/>
      <c r="L392" s="58"/>
      <c r="M392" s="58"/>
      <c r="N392" s="58"/>
    </row>
    <row r="393" spans="1:14" s="3" customFormat="1" ht="14.25">
      <c r="A393" s="85"/>
      <c r="B393" s="58"/>
      <c r="C393" s="58"/>
      <c r="D393" s="85"/>
      <c r="E393" s="85"/>
      <c r="F393" s="85"/>
      <c r="G393" s="85"/>
      <c r="H393" s="85"/>
      <c r="I393" s="85"/>
      <c r="J393" s="85"/>
      <c r="K393" s="58"/>
      <c r="L393" s="58"/>
      <c r="M393" s="58"/>
      <c r="N393" s="58"/>
    </row>
    <row r="394" spans="1:14" s="3" customFormat="1" ht="14.25">
      <c r="A394" s="85"/>
      <c r="B394" s="58"/>
      <c r="C394" s="58"/>
      <c r="D394" s="85"/>
      <c r="E394" s="85"/>
      <c r="F394" s="85"/>
      <c r="G394" s="85"/>
      <c r="H394" s="85"/>
      <c r="I394" s="85"/>
      <c r="J394" s="85"/>
      <c r="K394" s="58"/>
      <c r="L394" s="58"/>
      <c r="M394" s="58"/>
      <c r="N394" s="58"/>
    </row>
    <row r="395" spans="1:14" s="3" customFormat="1" ht="14.25">
      <c r="A395" s="85"/>
      <c r="B395" s="58"/>
      <c r="C395" s="58"/>
      <c r="D395" s="85"/>
      <c r="E395" s="85"/>
      <c r="F395" s="85"/>
      <c r="G395" s="85"/>
      <c r="H395" s="85"/>
      <c r="I395" s="85"/>
      <c r="J395" s="85"/>
      <c r="K395" s="58"/>
      <c r="L395" s="58"/>
      <c r="M395" s="58"/>
      <c r="N395" s="58"/>
    </row>
    <row r="396" spans="1:14" s="3" customFormat="1" ht="14.25">
      <c r="A396" s="85"/>
      <c r="B396" s="58"/>
      <c r="C396" s="58"/>
      <c r="D396" s="85"/>
      <c r="E396" s="85"/>
      <c r="F396" s="85"/>
      <c r="G396" s="85"/>
      <c r="H396" s="85"/>
      <c r="I396" s="85"/>
      <c r="J396" s="85"/>
      <c r="K396" s="58"/>
      <c r="L396" s="58"/>
      <c r="M396" s="58"/>
      <c r="N396" s="58"/>
    </row>
    <row r="397" spans="1:14" s="3" customFormat="1" ht="14.25">
      <c r="A397" s="85"/>
      <c r="B397" s="58"/>
      <c r="C397" s="58"/>
      <c r="D397" s="85"/>
      <c r="E397" s="85"/>
      <c r="F397" s="85"/>
      <c r="G397" s="85"/>
      <c r="H397" s="85"/>
      <c r="I397" s="85"/>
      <c r="J397" s="85"/>
      <c r="K397" s="58"/>
      <c r="L397" s="58"/>
      <c r="M397" s="58"/>
      <c r="N397" s="58"/>
    </row>
    <row r="398" spans="1:14" s="3" customFormat="1" ht="14.25">
      <c r="A398" s="85"/>
      <c r="B398" s="58"/>
      <c r="C398" s="58"/>
      <c r="D398" s="85"/>
      <c r="E398" s="85"/>
      <c r="F398" s="85"/>
      <c r="G398" s="85"/>
      <c r="H398" s="85"/>
      <c r="I398" s="85"/>
      <c r="J398" s="85"/>
      <c r="K398" s="58"/>
      <c r="L398" s="58"/>
      <c r="M398" s="58"/>
      <c r="N398" s="58"/>
    </row>
    <row r="399" spans="1:14" s="3" customFormat="1" ht="14.25">
      <c r="A399" s="85"/>
      <c r="B399" s="58"/>
      <c r="C399" s="58"/>
      <c r="D399" s="85"/>
      <c r="E399" s="85"/>
      <c r="F399" s="85"/>
      <c r="G399" s="85"/>
      <c r="H399" s="85"/>
      <c r="I399" s="85"/>
      <c r="J399" s="85"/>
      <c r="K399" s="58"/>
      <c r="L399" s="58"/>
      <c r="M399" s="58"/>
      <c r="N399" s="58"/>
    </row>
    <row r="400" spans="1:14" s="3" customFormat="1" ht="14.25">
      <c r="A400" s="85"/>
      <c r="B400" s="58"/>
      <c r="C400" s="58"/>
      <c r="D400" s="85"/>
      <c r="E400" s="85"/>
      <c r="F400" s="85"/>
      <c r="G400" s="85"/>
      <c r="H400" s="85"/>
      <c r="I400" s="85"/>
      <c r="J400" s="85"/>
      <c r="K400" s="58"/>
      <c r="L400" s="58"/>
      <c r="M400" s="58"/>
      <c r="N400" s="58"/>
    </row>
    <row r="401" spans="1:14" s="3" customFormat="1" ht="14.25">
      <c r="A401" s="85"/>
      <c r="B401" s="58"/>
      <c r="C401" s="58"/>
      <c r="D401" s="85"/>
      <c r="E401" s="85"/>
      <c r="F401" s="85"/>
      <c r="G401" s="85"/>
      <c r="H401" s="85"/>
      <c r="I401" s="85"/>
      <c r="J401" s="85"/>
      <c r="K401" s="58"/>
      <c r="L401" s="58"/>
      <c r="M401" s="58"/>
      <c r="N401" s="58"/>
    </row>
    <row r="402" spans="1:14" s="3" customFormat="1" ht="14.25">
      <c r="A402" s="85"/>
      <c r="B402" s="58"/>
      <c r="C402" s="58"/>
      <c r="D402" s="85"/>
      <c r="E402" s="85"/>
      <c r="F402" s="85"/>
      <c r="G402" s="85"/>
      <c r="H402" s="85"/>
      <c r="I402" s="85"/>
      <c r="J402" s="85"/>
      <c r="K402" s="58"/>
      <c r="L402" s="58"/>
      <c r="M402" s="58"/>
      <c r="N402" s="58"/>
    </row>
    <row r="403" spans="1:14" s="3" customFormat="1" ht="14.25">
      <c r="A403" s="85"/>
      <c r="B403" s="58"/>
      <c r="C403" s="58"/>
      <c r="D403" s="85"/>
      <c r="E403" s="85"/>
      <c r="F403" s="85"/>
      <c r="G403" s="85"/>
      <c r="H403" s="85"/>
      <c r="I403" s="85"/>
      <c r="J403" s="85"/>
      <c r="K403" s="58"/>
      <c r="L403" s="58"/>
      <c r="M403" s="58"/>
      <c r="N403" s="58"/>
    </row>
    <row r="404" spans="1:14" s="3" customFormat="1" ht="14.25">
      <c r="A404" s="85"/>
      <c r="B404" s="58"/>
      <c r="C404" s="58"/>
      <c r="D404" s="85"/>
      <c r="E404" s="85"/>
      <c r="F404" s="85"/>
      <c r="G404" s="85"/>
      <c r="H404" s="85"/>
      <c r="I404" s="85"/>
      <c r="J404" s="85"/>
      <c r="K404" s="58"/>
      <c r="L404" s="58"/>
      <c r="M404" s="58"/>
      <c r="N404" s="58"/>
    </row>
    <row r="405" spans="1:14" s="3" customFormat="1" ht="14.25">
      <c r="A405" s="85"/>
      <c r="B405" s="58"/>
      <c r="C405" s="58"/>
      <c r="D405" s="85"/>
      <c r="E405" s="85"/>
      <c r="F405" s="85"/>
      <c r="G405" s="85"/>
      <c r="H405" s="85"/>
      <c r="I405" s="85"/>
      <c r="J405" s="85"/>
      <c r="K405" s="58"/>
      <c r="L405" s="58"/>
      <c r="M405" s="58"/>
      <c r="N405" s="58"/>
    </row>
    <row r="406" spans="1:14" s="3" customFormat="1" ht="14.25">
      <c r="A406" s="85"/>
      <c r="B406" s="58"/>
      <c r="C406" s="58"/>
      <c r="D406" s="85"/>
      <c r="E406" s="85"/>
      <c r="F406" s="85"/>
      <c r="G406" s="85"/>
      <c r="H406" s="85"/>
      <c r="I406" s="85"/>
      <c r="J406" s="85"/>
      <c r="K406" s="58"/>
      <c r="L406" s="58"/>
      <c r="M406" s="58"/>
      <c r="N406" s="58"/>
    </row>
    <row r="407" spans="1:14" s="3" customFormat="1" ht="14.25">
      <c r="A407" s="85"/>
      <c r="B407" s="58"/>
      <c r="C407" s="58"/>
      <c r="D407" s="85"/>
      <c r="E407" s="85"/>
      <c r="F407" s="85"/>
      <c r="G407" s="85"/>
      <c r="H407" s="85"/>
      <c r="I407" s="85"/>
      <c r="J407" s="85"/>
      <c r="K407" s="58"/>
      <c r="L407" s="58"/>
      <c r="M407" s="58"/>
      <c r="N407" s="58"/>
    </row>
    <row r="408" spans="1:14" s="3" customFormat="1" ht="14.25">
      <c r="A408" s="85"/>
      <c r="B408" s="58"/>
      <c r="C408" s="58"/>
      <c r="D408" s="85"/>
      <c r="E408" s="85"/>
      <c r="F408" s="85"/>
      <c r="G408" s="85"/>
      <c r="H408" s="85"/>
      <c r="I408" s="85"/>
      <c r="J408" s="85"/>
      <c r="K408" s="58"/>
      <c r="L408" s="58"/>
      <c r="M408" s="58"/>
      <c r="N408" s="58"/>
    </row>
    <row r="409" spans="1:14" s="3" customFormat="1" ht="14.25">
      <c r="A409" s="85"/>
      <c r="B409" s="58"/>
      <c r="C409" s="58"/>
      <c r="D409" s="85"/>
      <c r="E409" s="85"/>
      <c r="F409" s="85"/>
      <c r="G409" s="85"/>
      <c r="H409" s="85"/>
      <c r="I409" s="85"/>
      <c r="J409" s="85"/>
      <c r="K409" s="58"/>
      <c r="L409" s="58"/>
      <c r="M409" s="58"/>
      <c r="N409" s="58"/>
    </row>
    <row r="410" spans="1:14" s="3" customFormat="1" ht="14.25">
      <c r="A410" s="85"/>
      <c r="B410" s="58"/>
      <c r="C410" s="58"/>
      <c r="D410" s="85"/>
      <c r="E410" s="85"/>
      <c r="F410" s="85"/>
      <c r="G410" s="85"/>
      <c r="H410" s="85"/>
      <c r="I410" s="85"/>
      <c r="J410" s="85"/>
      <c r="K410" s="58"/>
      <c r="L410" s="58"/>
      <c r="M410" s="58"/>
      <c r="N410" s="58"/>
    </row>
    <row r="411" spans="1:14" s="3" customFormat="1" ht="14.25">
      <c r="A411" s="85"/>
      <c r="B411" s="58"/>
      <c r="C411" s="58"/>
      <c r="D411" s="85"/>
      <c r="E411" s="85"/>
      <c r="F411" s="85"/>
      <c r="G411" s="85"/>
      <c r="H411" s="85"/>
      <c r="I411" s="85"/>
      <c r="J411" s="85"/>
      <c r="K411" s="58"/>
      <c r="L411" s="58"/>
      <c r="M411" s="58"/>
      <c r="N411" s="58"/>
    </row>
    <row r="412" spans="1:14" s="3" customFormat="1" ht="14.25">
      <c r="A412" s="85"/>
      <c r="B412" s="58"/>
      <c r="C412" s="58"/>
      <c r="D412" s="85"/>
      <c r="E412" s="85"/>
      <c r="F412" s="85"/>
      <c r="G412" s="85"/>
      <c r="H412" s="85"/>
      <c r="I412" s="85"/>
      <c r="J412" s="85"/>
      <c r="K412" s="58"/>
      <c r="L412" s="58"/>
      <c r="M412" s="58"/>
      <c r="N412" s="58"/>
    </row>
    <row r="413" spans="1:14" s="3" customFormat="1" ht="14.25">
      <c r="A413" s="85"/>
      <c r="B413" s="58"/>
      <c r="C413" s="58"/>
      <c r="D413" s="85"/>
      <c r="E413" s="85"/>
      <c r="F413" s="85"/>
      <c r="G413" s="85"/>
      <c r="H413" s="85"/>
      <c r="I413" s="85"/>
      <c r="J413" s="85"/>
      <c r="K413" s="58"/>
      <c r="L413" s="58"/>
      <c r="M413" s="58"/>
      <c r="N413" s="58"/>
    </row>
    <row r="414" spans="1:14" s="3" customFormat="1" ht="14.25">
      <c r="A414" s="85"/>
      <c r="B414" s="58"/>
      <c r="C414" s="58"/>
      <c r="D414" s="85"/>
      <c r="E414" s="85"/>
      <c r="F414" s="85"/>
      <c r="G414" s="85"/>
      <c r="H414" s="85"/>
      <c r="I414" s="85"/>
      <c r="J414" s="85"/>
      <c r="K414" s="58"/>
      <c r="L414" s="58"/>
      <c r="M414" s="58"/>
      <c r="N414" s="58"/>
    </row>
    <row r="415" spans="1:14" s="3" customFormat="1" ht="14.25">
      <c r="A415" s="85"/>
      <c r="B415" s="58"/>
      <c r="C415" s="58"/>
      <c r="D415" s="85"/>
      <c r="E415" s="85"/>
      <c r="F415" s="85"/>
      <c r="G415" s="85"/>
      <c r="H415" s="85"/>
      <c r="I415" s="85"/>
      <c r="J415" s="85"/>
      <c r="K415" s="58"/>
      <c r="L415" s="58"/>
      <c r="M415" s="58"/>
      <c r="N415" s="58"/>
    </row>
    <row r="416" spans="1:14" s="3" customFormat="1" ht="14.25">
      <c r="A416" s="85"/>
      <c r="B416" s="58"/>
      <c r="C416" s="58"/>
      <c r="D416" s="85"/>
      <c r="E416" s="85"/>
      <c r="F416" s="85"/>
      <c r="G416" s="85"/>
      <c r="H416" s="85"/>
      <c r="I416" s="85"/>
      <c r="J416" s="85"/>
      <c r="K416" s="58"/>
      <c r="L416" s="58"/>
      <c r="M416" s="58"/>
      <c r="N416" s="58"/>
    </row>
    <row r="417" spans="1:14" s="3" customFormat="1" ht="14.25">
      <c r="A417" s="85"/>
      <c r="B417" s="58"/>
      <c r="C417" s="58"/>
      <c r="D417" s="85"/>
      <c r="E417" s="85"/>
      <c r="F417" s="85"/>
      <c r="G417" s="85"/>
      <c r="H417" s="85"/>
      <c r="I417" s="85"/>
      <c r="J417" s="85"/>
      <c r="K417" s="58"/>
      <c r="L417" s="58"/>
      <c r="M417" s="58"/>
      <c r="N417" s="58"/>
    </row>
    <row r="418" spans="1:14" s="3" customFormat="1" ht="14.25">
      <c r="A418" s="85"/>
      <c r="B418" s="58"/>
      <c r="C418" s="58"/>
      <c r="D418" s="85"/>
      <c r="E418" s="85"/>
      <c r="F418" s="85"/>
      <c r="G418" s="85"/>
      <c r="H418" s="85"/>
      <c r="I418" s="85"/>
      <c r="J418" s="85"/>
      <c r="K418" s="58"/>
      <c r="L418" s="58"/>
      <c r="M418" s="58"/>
      <c r="N418" s="58"/>
    </row>
    <row r="419" spans="1:14" s="3" customFormat="1" ht="14.25">
      <c r="A419" s="85"/>
      <c r="B419" s="58"/>
      <c r="C419" s="58"/>
      <c r="D419" s="85"/>
      <c r="E419" s="85"/>
      <c r="F419" s="85"/>
      <c r="G419" s="85"/>
      <c r="H419" s="85"/>
      <c r="I419" s="85"/>
      <c r="J419" s="85"/>
      <c r="K419" s="58"/>
      <c r="L419" s="58"/>
      <c r="M419" s="58"/>
      <c r="N419" s="58"/>
    </row>
    <row r="420" spans="1:14" s="3" customFormat="1" ht="14.25">
      <c r="A420" s="85"/>
      <c r="B420" s="58"/>
      <c r="C420" s="58"/>
      <c r="D420" s="85"/>
      <c r="E420" s="85"/>
      <c r="F420" s="85"/>
      <c r="G420" s="85"/>
      <c r="H420" s="85"/>
      <c r="I420" s="85"/>
      <c r="J420" s="85"/>
      <c r="K420" s="58"/>
      <c r="L420" s="58"/>
      <c r="M420" s="58"/>
      <c r="N420" s="58"/>
    </row>
    <row r="421" spans="1:14" s="3" customFormat="1" ht="14.25">
      <c r="A421" s="85"/>
      <c r="B421" s="58"/>
      <c r="C421" s="58"/>
      <c r="D421" s="85"/>
      <c r="E421" s="85"/>
      <c r="F421" s="85"/>
      <c r="G421" s="85"/>
      <c r="H421" s="85"/>
      <c r="I421" s="85"/>
      <c r="J421" s="85"/>
      <c r="K421" s="58"/>
      <c r="L421" s="58"/>
      <c r="M421" s="58"/>
      <c r="N421" s="58"/>
    </row>
    <row r="422" spans="1:14" s="3" customFormat="1" ht="14.25">
      <c r="A422" s="85"/>
      <c r="B422" s="58"/>
      <c r="C422" s="58"/>
      <c r="D422" s="85"/>
      <c r="E422" s="85"/>
      <c r="F422" s="85"/>
      <c r="G422" s="85"/>
      <c r="H422" s="85"/>
      <c r="I422" s="85"/>
      <c r="J422" s="85"/>
      <c r="K422" s="58"/>
      <c r="L422" s="58"/>
      <c r="M422" s="58"/>
      <c r="N422" s="58"/>
    </row>
    <row r="423" spans="1:14" s="3" customFormat="1" ht="14.25">
      <c r="A423" s="85"/>
      <c r="B423" s="58"/>
      <c r="C423" s="58"/>
      <c r="D423" s="85"/>
      <c r="E423" s="85"/>
      <c r="F423" s="85"/>
      <c r="G423" s="85"/>
      <c r="H423" s="85"/>
      <c r="I423" s="85"/>
      <c r="J423" s="85"/>
      <c r="K423" s="58"/>
      <c r="L423" s="58"/>
      <c r="M423" s="58"/>
      <c r="N423" s="58"/>
    </row>
    <row r="424" spans="1:14" s="3" customFormat="1" ht="14.25">
      <c r="A424" s="85"/>
      <c r="B424" s="58"/>
      <c r="C424" s="58"/>
      <c r="D424" s="85"/>
      <c r="E424" s="85"/>
      <c r="F424" s="85"/>
      <c r="G424" s="85"/>
      <c r="H424" s="85"/>
      <c r="I424" s="85"/>
      <c r="J424" s="85"/>
      <c r="K424" s="58"/>
      <c r="L424" s="58"/>
      <c r="M424" s="58"/>
      <c r="N424" s="58"/>
    </row>
    <row r="425" spans="1:14" s="3" customFormat="1" ht="14.25">
      <c r="A425" s="85"/>
      <c r="B425" s="58"/>
      <c r="C425" s="58"/>
      <c r="D425" s="85"/>
      <c r="E425" s="85"/>
      <c r="F425" s="85"/>
      <c r="G425" s="85"/>
      <c r="H425" s="85"/>
      <c r="I425" s="85"/>
      <c r="J425" s="85"/>
      <c r="K425" s="58"/>
      <c r="L425" s="58"/>
      <c r="M425" s="58"/>
      <c r="N425" s="58"/>
    </row>
    <row r="426" spans="1:14" s="3" customFormat="1" ht="14.25">
      <c r="A426" s="85"/>
      <c r="B426" s="58"/>
      <c r="C426" s="58"/>
      <c r="D426" s="85"/>
      <c r="E426" s="85"/>
      <c r="F426" s="85"/>
      <c r="G426" s="85"/>
      <c r="H426" s="85"/>
      <c r="I426" s="85"/>
      <c r="J426" s="85"/>
      <c r="K426" s="58"/>
      <c r="L426" s="58"/>
      <c r="M426" s="58"/>
      <c r="N426" s="58"/>
    </row>
    <row r="427" spans="1:14" s="3" customFormat="1" ht="14.25">
      <c r="A427" s="85"/>
      <c r="B427" s="58"/>
      <c r="C427" s="58"/>
      <c r="D427" s="85"/>
      <c r="E427" s="85"/>
      <c r="F427" s="85"/>
      <c r="G427" s="85"/>
      <c r="H427" s="85"/>
      <c r="I427" s="85"/>
      <c r="J427" s="85"/>
      <c r="K427" s="58"/>
      <c r="L427" s="58"/>
      <c r="M427" s="58"/>
      <c r="N427" s="58"/>
    </row>
    <row r="428" spans="1:14" s="3" customFormat="1" ht="14.25">
      <c r="A428" s="85"/>
      <c r="B428" s="58"/>
      <c r="C428" s="58"/>
      <c r="D428" s="85"/>
      <c r="E428" s="85"/>
      <c r="F428" s="85"/>
      <c r="G428" s="85"/>
      <c r="H428" s="85"/>
      <c r="I428" s="85"/>
      <c r="J428" s="85"/>
      <c r="K428" s="58"/>
      <c r="L428" s="58"/>
      <c r="M428" s="58"/>
      <c r="N428" s="58"/>
    </row>
    <row r="429" spans="1:14" s="3" customFormat="1" ht="14.25">
      <c r="A429" s="85"/>
      <c r="B429" s="58"/>
      <c r="C429" s="58"/>
      <c r="D429" s="85"/>
      <c r="E429" s="85"/>
      <c r="F429" s="85"/>
      <c r="G429" s="85"/>
      <c r="H429" s="85"/>
      <c r="I429" s="85"/>
      <c r="J429" s="85"/>
      <c r="K429" s="58"/>
      <c r="L429" s="58"/>
      <c r="M429" s="58"/>
      <c r="N429" s="58"/>
    </row>
    <row r="430" spans="1:14" s="3" customFormat="1" ht="14.25">
      <c r="A430" s="85"/>
      <c r="B430" s="58"/>
      <c r="C430" s="58"/>
      <c r="D430" s="85"/>
      <c r="E430" s="85"/>
      <c r="F430" s="85"/>
      <c r="G430" s="85"/>
      <c r="H430" s="85"/>
      <c r="I430" s="85"/>
      <c r="J430" s="85"/>
      <c r="K430" s="58"/>
      <c r="L430" s="58"/>
      <c r="M430" s="58"/>
      <c r="N430" s="58"/>
    </row>
    <row r="431" spans="1:14" s="3" customFormat="1" ht="14.25">
      <c r="A431" s="85"/>
      <c r="B431" s="58"/>
      <c r="C431" s="58"/>
      <c r="D431" s="85"/>
      <c r="E431" s="85"/>
      <c r="F431" s="85"/>
      <c r="G431" s="85"/>
      <c r="H431" s="85"/>
      <c r="I431" s="85"/>
      <c r="J431" s="85"/>
      <c r="K431" s="58"/>
      <c r="L431" s="58"/>
      <c r="M431" s="58"/>
      <c r="N431" s="58"/>
    </row>
    <row r="432" spans="1:14" s="3" customFormat="1" ht="14.25">
      <c r="A432" s="85"/>
      <c r="B432" s="58"/>
      <c r="C432" s="58"/>
      <c r="D432" s="85"/>
      <c r="E432" s="85"/>
      <c r="F432" s="85"/>
      <c r="G432" s="85"/>
      <c r="H432" s="85"/>
      <c r="I432" s="85"/>
      <c r="J432" s="85"/>
      <c r="K432" s="58"/>
      <c r="L432" s="58"/>
      <c r="M432" s="58"/>
      <c r="N432" s="58"/>
    </row>
    <row r="433" spans="1:14" s="3" customFormat="1" ht="14.25">
      <c r="A433" s="85"/>
      <c r="B433" s="58"/>
      <c r="C433" s="58"/>
      <c r="D433" s="85"/>
      <c r="E433" s="85"/>
      <c r="F433" s="85"/>
      <c r="G433" s="85"/>
      <c r="H433" s="85"/>
      <c r="I433" s="85"/>
      <c r="J433" s="85"/>
      <c r="K433" s="58"/>
      <c r="L433" s="58"/>
      <c r="M433" s="58"/>
      <c r="N433" s="58"/>
    </row>
    <row r="434" spans="1:14" s="3" customFormat="1" ht="14.25">
      <c r="A434" s="85"/>
      <c r="B434" s="58"/>
      <c r="C434" s="58"/>
      <c r="D434" s="85"/>
      <c r="E434" s="85"/>
      <c r="F434" s="85"/>
      <c r="G434" s="85"/>
      <c r="H434" s="85"/>
      <c r="I434" s="85"/>
      <c r="J434" s="85"/>
      <c r="K434" s="58"/>
      <c r="L434" s="58"/>
      <c r="M434" s="58"/>
      <c r="N434" s="58"/>
    </row>
    <row r="435" spans="1:14" s="3" customFormat="1" ht="14.25">
      <c r="A435" s="85"/>
      <c r="B435" s="58"/>
      <c r="C435" s="58"/>
      <c r="D435" s="85"/>
      <c r="E435" s="85"/>
      <c r="F435" s="85"/>
      <c r="G435" s="85"/>
      <c r="H435" s="85"/>
      <c r="I435" s="85"/>
      <c r="J435" s="85"/>
      <c r="K435" s="58"/>
      <c r="L435" s="58"/>
      <c r="M435" s="58"/>
      <c r="N435" s="58"/>
    </row>
    <row r="436" spans="1:14" s="3" customFormat="1" ht="14.25">
      <c r="A436" s="85"/>
      <c r="B436" s="58"/>
      <c r="C436" s="58"/>
      <c r="D436" s="85"/>
      <c r="E436" s="85"/>
      <c r="F436" s="85"/>
      <c r="G436" s="85"/>
      <c r="H436" s="85"/>
      <c r="I436" s="85"/>
      <c r="J436" s="85"/>
      <c r="K436" s="58"/>
      <c r="L436" s="58"/>
      <c r="M436" s="58"/>
      <c r="N436" s="58"/>
    </row>
    <row r="437" spans="1:14" s="3" customFormat="1" ht="14.25">
      <c r="A437" s="85"/>
      <c r="B437" s="58"/>
      <c r="C437" s="58"/>
      <c r="D437" s="85"/>
      <c r="E437" s="85"/>
      <c r="F437" s="85"/>
      <c r="G437" s="85"/>
      <c r="H437" s="85"/>
      <c r="I437" s="85"/>
      <c r="J437" s="85"/>
      <c r="K437" s="58"/>
      <c r="L437" s="58"/>
      <c r="M437" s="58"/>
      <c r="N437" s="58"/>
    </row>
    <row r="438" spans="1:14" s="3" customFormat="1" ht="14.25">
      <c r="A438" s="85"/>
      <c r="B438" s="58"/>
      <c r="C438" s="58"/>
      <c r="D438" s="85"/>
      <c r="E438" s="85"/>
      <c r="F438" s="85"/>
      <c r="G438" s="85"/>
      <c r="H438" s="85"/>
      <c r="I438" s="85"/>
      <c r="J438" s="85"/>
      <c r="K438" s="58"/>
      <c r="L438" s="58"/>
      <c r="M438" s="58"/>
      <c r="N438" s="58"/>
    </row>
    <row r="439" spans="1:14" s="3" customFormat="1" ht="14.25">
      <c r="A439" s="85"/>
      <c r="B439" s="58"/>
      <c r="C439" s="58"/>
      <c r="D439" s="85"/>
      <c r="E439" s="85"/>
      <c r="F439" s="85"/>
      <c r="G439" s="85"/>
      <c r="H439" s="85"/>
      <c r="I439" s="85"/>
      <c r="J439" s="85"/>
      <c r="K439" s="58"/>
      <c r="L439" s="58"/>
      <c r="M439" s="58"/>
      <c r="N439" s="58"/>
    </row>
    <row r="440" spans="1:14" s="3" customFormat="1" ht="14.25">
      <c r="A440" s="85"/>
      <c r="B440" s="58"/>
      <c r="C440" s="58"/>
      <c r="D440" s="85"/>
      <c r="E440" s="85"/>
      <c r="F440" s="85"/>
      <c r="G440" s="85"/>
      <c r="H440" s="85"/>
      <c r="I440" s="85"/>
      <c r="J440" s="85"/>
      <c r="K440" s="58"/>
      <c r="L440" s="58"/>
      <c r="M440" s="58"/>
      <c r="N440" s="58"/>
    </row>
    <row r="441" spans="1:14" s="3" customFormat="1" ht="14.25">
      <c r="A441" s="85"/>
      <c r="B441" s="58"/>
      <c r="C441" s="58"/>
      <c r="D441" s="85"/>
      <c r="E441" s="85"/>
      <c r="F441" s="85"/>
      <c r="G441" s="85"/>
      <c r="H441" s="85"/>
      <c r="I441" s="85"/>
      <c r="J441" s="85"/>
      <c r="K441" s="58"/>
      <c r="L441" s="58"/>
      <c r="M441" s="58"/>
      <c r="N441" s="58"/>
    </row>
    <row r="442" spans="1:14" s="3" customFormat="1" ht="14.25">
      <c r="A442" s="85"/>
      <c r="B442" s="58"/>
      <c r="C442" s="58"/>
      <c r="D442" s="85"/>
      <c r="E442" s="85"/>
      <c r="F442" s="85"/>
      <c r="G442" s="85"/>
      <c r="H442" s="85"/>
      <c r="I442" s="85"/>
      <c r="J442" s="85"/>
      <c r="K442" s="58"/>
      <c r="L442" s="58"/>
      <c r="M442" s="58"/>
      <c r="N442" s="58"/>
    </row>
    <row r="443" spans="1:14" s="3" customFormat="1" ht="14.25">
      <c r="A443" s="85"/>
      <c r="B443" s="58"/>
      <c r="C443" s="58"/>
      <c r="D443" s="85"/>
      <c r="E443" s="85"/>
      <c r="F443" s="85"/>
      <c r="G443" s="85"/>
      <c r="H443" s="85"/>
      <c r="I443" s="85"/>
      <c r="J443" s="85"/>
      <c r="K443" s="58"/>
      <c r="L443" s="58"/>
      <c r="M443" s="58"/>
      <c r="N443" s="58"/>
    </row>
    <row r="444" spans="1:14" s="3" customFormat="1" ht="14.25">
      <c r="A444" s="85"/>
      <c r="B444" s="58"/>
      <c r="C444" s="58"/>
      <c r="D444" s="85"/>
      <c r="E444" s="85"/>
      <c r="F444" s="85"/>
      <c r="G444" s="85"/>
      <c r="H444" s="85"/>
      <c r="I444" s="85"/>
      <c r="J444" s="85"/>
      <c r="K444" s="58"/>
      <c r="L444" s="58"/>
      <c r="M444" s="58"/>
      <c r="N444" s="58"/>
    </row>
    <row r="445" spans="1:14" s="3" customFormat="1" ht="14.25">
      <c r="A445" s="85"/>
      <c r="B445" s="58"/>
      <c r="C445" s="58"/>
      <c r="D445" s="85"/>
      <c r="E445" s="85"/>
      <c r="F445" s="85"/>
      <c r="G445" s="85"/>
      <c r="H445" s="85"/>
      <c r="I445" s="85"/>
      <c r="J445" s="85"/>
      <c r="K445" s="58"/>
      <c r="L445" s="58"/>
      <c r="M445" s="58"/>
      <c r="N445" s="58"/>
    </row>
    <row r="446" spans="1:14" s="3" customFormat="1" ht="14.25">
      <c r="A446" s="85"/>
      <c r="B446" s="58"/>
      <c r="C446" s="58"/>
      <c r="D446" s="85"/>
      <c r="E446" s="85"/>
      <c r="F446" s="85"/>
      <c r="G446" s="85"/>
      <c r="H446" s="85"/>
      <c r="I446" s="85"/>
      <c r="J446" s="85"/>
      <c r="K446" s="58"/>
      <c r="L446" s="58"/>
      <c r="M446" s="58"/>
      <c r="N446" s="58"/>
    </row>
    <row r="447" spans="1:14" s="3" customFormat="1" ht="14.25">
      <c r="A447" s="85"/>
      <c r="B447" s="58"/>
      <c r="C447" s="58"/>
      <c r="D447" s="85"/>
      <c r="E447" s="85"/>
      <c r="F447" s="85"/>
      <c r="G447" s="85"/>
      <c r="H447" s="85"/>
      <c r="I447" s="85"/>
      <c r="J447" s="85"/>
      <c r="K447" s="58"/>
      <c r="L447" s="58"/>
      <c r="M447" s="58"/>
      <c r="N447" s="58"/>
    </row>
    <row r="448" spans="1:14" s="3" customFormat="1" ht="14.25">
      <c r="A448" s="85"/>
      <c r="B448" s="58"/>
      <c r="C448" s="58"/>
      <c r="D448" s="85"/>
      <c r="E448" s="85"/>
      <c r="F448" s="85"/>
      <c r="G448" s="85"/>
      <c r="H448" s="85"/>
      <c r="I448" s="85"/>
      <c r="J448" s="85"/>
      <c r="K448" s="58"/>
      <c r="L448" s="58"/>
      <c r="M448" s="58"/>
      <c r="N448" s="58"/>
    </row>
    <row r="449" spans="1:14" s="3" customFormat="1" ht="14.25">
      <c r="A449" s="85"/>
      <c r="B449" s="58"/>
      <c r="C449" s="58"/>
      <c r="D449" s="85"/>
      <c r="E449" s="85"/>
      <c r="F449" s="85"/>
      <c r="G449" s="85"/>
      <c r="H449" s="85"/>
      <c r="I449" s="85"/>
      <c r="J449" s="85"/>
      <c r="K449" s="58"/>
      <c r="L449" s="58"/>
      <c r="M449" s="58"/>
      <c r="N449" s="58"/>
    </row>
    <row r="450" spans="1:14" s="3" customFormat="1" ht="14.25">
      <c r="A450" s="85"/>
      <c r="B450" s="58"/>
      <c r="C450" s="58"/>
      <c r="D450" s="85"/>
      <c r="E450" s="85"/>
      <c r="F450" s="85"/>
      <c r="G450" s="85"/>
      <c r="H450" s="85"/>
      <c r="I450" s="85"/>
      <c r="J450" s="85"/>
      <c r="K450" s="58"/>
      <c r="L450" s="58"/>
      <c r="M450" s="58"/>
      <c r="N450" s="58"/>
    </row>
    <row r="451" spans="1:14" s="3" customFormat="1" ht="14.25">
      <c r="A451" s="85"/>
      <c r="B451" s="58"/>
      <c r="C451" s="58"/>
      <c r="D451" s="85"/>
      <c r="E451" s="85"/>
      <c r="F451" s="85"/>
      <c r="G451" s="85"/>
      <c r="H451" s="85"/>
      <c r="I451" s="85"/>
      <c r="J451" s="85"/>
      <c r="K451" s="58"/>
      <c r="L451" s="58"/>
      <c r="M451" s="58"/>
      <c r="N451" s="58"/>
    </row>
    <row r="452" spans="1:14" s="3" customFormat="1" ht="14.25">
      <c r="A452" s="85"/>
      <c r="B452" s="58"/>
      <c r="C452" s="58"/>
      <c r="D452" s="85"/>
      <c r="E452" s="85"/>
      <c r="F452" s="85"/>
      <c r="G452" s="85"/>
      <c r="H452" s="85"/>
      <c r="I452" s="85"/>
      <c r="J452" s="85"/>
      <c r="K452" s="58"/>
      <c r="L452" s="58"/>
      <c r="M452" s="58"/>
      <c r="N452" s="58"/>
    </row>
    <row r="453" spans="1:14" s="3" customFormat="1" ht="14.25">
      <c r="A453" s="85"/>
      <c r="B453" s="58"/>
      <c r="C453" s="58"/>
      <c r="D453" s="85"/>
      <c r="E453" s="85"/>
      <c r="F453" s="85"/>
      <c r="G453" s="85"/>
      <c r="H453" s="85"/>
      <c r="I453" s="85"/>
      <c r="J453" s="85"/>
      <c r="K453" s="58"/>
      <c r="L453" s="58"/>
      <c r="M453" s="58"/>
      <c r="N453" s="58"/>
    </row>
    <row r="454" spans="1:14" s="3" customFormat="1" ht="14.25">
      <c r="A454" s="85"/>
      <c r="B454" s="58"/>
      <c r="C454" s="58"/>
      <c r="D454" s="85"/>
      <c r="E454" s="85"/>
      <c r="F454" s="85"/>
      <c r="G454" s="85"/>
      <c r="H454" s="85"/>
      <c r="I454" s="85"/>
      <c r="J454" s="85"/>
      <c r="K454" s="58"/>
      <c r="L454" s="58"/>
      <c r="M454" s="58"/>
      <c r="N454" s="58"/>
    </row>
    <row r="455" spans="1:14" s="3" customFormat="1" ht="14.25">
      <c r="A455" s="85"/>
      <c r="B455" s="58"/>
      <c r="C455" s="58"/>
      <c r="D455" s="85"/>
      <c r="E455" s="85"/>
      <c r="F455" s="85"/>
      <c r="G455" s="85"/>
      <c r="H455" s="85"/>
      <c r="I455" s="85"/>
      <c r="J455" s="85"/>
      <c r="K455" s="58"/>
      <c r="L455" s="58"/>
      <c r="M455" s="58"/>
      <c r="N455" s="58"/>
    </row>
    <row r="456" spans="1:14" s="3" customFormat="1" ht="14.25">
      <c r="A456" s="85"/>
      <c r="B456" s="58"/>
      <c r="C456" s="58"/>
      <c r="D456" s="85"/>
      <c r="E456" s="85"/>
      <c r="F456" s="85"/>
      <c r="G456" s="85"/>
      <c r="H456" s="85"/>
      <c r="I456" s="85"/>
      <c r="J456" s="85"/>
      <c r="K456" s="58"/>
      <c r="L456" s="58"/>
      <c r="M456" s="58"/>
      <c r="N456" s="58"/>
    </row>
    <row r="457" spans="1:14" s="3" customFormat="1" ht="14.25">
      <c r="A457" s="85"/>
      <c r="B457" s="58"/>
      <c r="C457" s="58"/>
      <c r="D457" s="85"/>
      <c r="E457" s="85"/>
      <c r="F457" s="85"/>
      <c r="G457" s="85"/>
      <c r="H457" s="85"/>
      <c r="I457" s="85"/>
      <c r="J457" s="85"/>
      <c r="K457" s="58"/>
      <c r="L457" s="58"/>
      <c r="M457" s="58"/>
      <c r="N457" s="58"/>
    </row>
    <row r="458" spans="1:14" s="3" customFormat="1" ht="14.25">
      <c r="A458" s="85"/>
      <c r="B458" s="58"/>
      <c r="C458" s="58"/>
      <c r="D458" s="85"/>
      <c r="E458" s="85"/>
      <c r="F458" s="85"/>
      <c r="G458" s="85"/>
      <c r="H458" s="85"/>
      <c r="I458" s="85"/>
      <c r="J458" s="85"/>
      <c r="K458" s="58"/>
      <c r="L458" s="58"/>
      <c r="M458" s="58"/>
      <c r="N458" s="58"/>
    </row>
    <row r="459" spans="1:14" s="3" customFormat="1" ht="14.25">
      <c r="A459" s="85"/>
      <c r="B459" s="58"/>
      <c r="C459" s="58"/>
      <c r="D459" s="85"/>
      <c r="E459" s="85"/>
      <c r="F459" s="85"/>
      <c r="G459" s="85"/>
      <c r="H459" s="85"/>
      <c r="I459" s="85"/>
      <c r="J459" s="85"/>
      <c r="K459" s="58"/>
      <c r="L459" s="58"/>
      <c r="M459" s="58"/>
      <c r="N459" s="58"/>
    </row>
    <row r="460" spans="1:14" s="3" customFormat="1" ht="14.25">
      <c r="A460" s="85"/>
      <c r="B460" s="58"/>
      <c r="C460" s="58"/>
      <c r="D460" s="85"/>
      <c r="E460" s="85"/>
      <c r="F460" s="85"/>
      <c r="G460" s="85"/>
      <c r="H460" s="85"/>
      <c r="I460" s="85"/>
      <c r="J460" s="85"/>
      <c r="K460" s="58"/>
      <c r="L460" s="58"/>
      <c r="M460" s="58"/>
      <c r="N460" s="58"/>
    </row>
    <row r="461" spans="1:14" s="3" customFormat="1" ht="14.25">
      <c r="A461" s="85"/>
      <c r="B461" s="58"/>
      <c r="C461" s="58"/>
      <c r="D461" s="85"/>
      <c r="E461" s="85"/>
      <c r="F461" s="85"/>
      <c r="G461" s="85"/>
      <c r="H461" s="85"/>
      <c r="I461" s="85"/>
      <c r="J461" s="85"/>
      <c r="K461" s="58"/>
      <c r="L461" s="58"/>
      <c r="M461" s="58"/>
      <c r="N461" s="58"/>
    </row>
    <row r="462" spans="1:14" s="3" customFormat="1" ht="14.25">
      <c r="A462" s="85"/>
      <c r="B462" s="58"/>
      <c r="C462" s="58"/>
      <c r="D462" s="85"/>
      <c r="E462" s="85"/>
      <c r="F462" s="85"/>
      <c r="G462" s="85"/>
      <c r="H462" s="85"/>
      <c r="I462" s="85"/>
      <c r="J462" s="85"/>
      <c r="K462" s="58"/>
      <c r="L462" s="58"/>
      <c r="M462" s="58"/>
      <c r="N462" s="58"/>
    </row>
    <row r="463" spans="1:14" s="3" customFormat="1" ht="14.25">
      <c r="A463" s="85"/>
      <c r="B463" s="58"/>
      <c r="C463" s="58"/>
      <c r="D463" s="85"/>
      <c r="E463" s="85"/>
      <c r="F463" s="85"/>
      <c r="G463" s="85"/>
      <c r="H463" s="85"/>
      <c r="I463" s="85"/>
      <c r="J463" s="85"/>
      <c r="K463" s="58"/>
      <c r="L463" s="58"/>
      <c r="M463" s="58"/>
      <c r="N463" s="58"/>
    </row>
    <row r="464" spans="1:14" s="3" customFormat="1" ht="14.25">
      <c r="A464" s="85"/>
      <c r="B464" s="58"/>
      <c r="C464" s="58"/>
      <c r="D464" s="85"/>
      <c r="E464" s="85"/>
      <c r="F464" s="85"/>
      <c r="G464" s="85"/>
      <c r="H464" s="85"/>
      <c r="I464" s="85"/>
      <c r="J464" s="85"/>
      <c r="K464" s="58"/>
      <c r="L464" s="58"/>
      <c r="M464" s="58"/>
      <c r="N464" s="58"/>
    </row>
    <row r="465" spans="1:14" s="3" customFormat="1" ht="14.25">
      <c r="A465" s="85"/>
      <c r="B465" s="58"/>
      <c r="C465" s="58"/>
      <c r="D465" s="85"/>
      <c r="E465" s="85"/>
      <c r="F465" s="85"/>
      <c r="G465" s="85"/>
      <c r="H465" s="85"/>
      <c r="I465" s="85"/>
      <c r="J465" s="85"/>
      <c r="K465" s="58"/>
      <c r="L465" s="58"/>
      <c r="M465" s="58"/>
      <c r="N465" s="58"/>
    </row>
    <row r="466" spans="1:14" s="3" customFormat="1" ht="14.25">
      <c r="A466" s="85"/>
      <c r="B466" s="58"/>
      <c r="C466" s="58"/>
      <c r="D466" s="85"/>
      <c r="E466" s="85"/>
      <c r="F466" s="85"/>
      <c r="G466" s="85"/>
      <c r="H466" s="85"/>
      <c r="I466" s="85"/>
      <c r="J466" s="85"/>
      <c r="K466" s="58"/>
      <c r="L466" s="58"/>
      <c r="M466" s="58"/>
      <c r="N466" s="58"/>
    </row>
    <row r="467" spans="1:14" s="3" customFormat="1" ht="14.25">
      <c r="A467" s="85"/>
      <c r="B467" s="58"/>
      <c r="C467" s="58"/>
      <c r="D467" s="85"/>
      <c r="E467" s="85"/>
      <c r="F467" s="85"/>
      <c r="G467" s="85"/>
      <c r="H467" s="85"/>
      <c r="I467" s="85"/>
      <c r="J467" s="85"/>
      <c r="K467" s="58"/>
      <c r="L467" s="58"/>
      <c r="M467" s="58"/>
      <c r="N467" s="58"/>
    </row>
    <row r="468" spans="1:14" s="3" customFormat="1" ht="14.25">
      <c r="A468" s="85"/>
      <c r="B468" s="58"/>
      <c r="C468" s="58"/>
      <c r="D468" s="85"/>
      <c r="E468" s="85"/>
      <c r="F468" s="85"/>
      <c r="G468" s="85"/>
      <c r="H468" s="85"/>
      <c r="I468" s="85"/>
      <c r="J468" s="85"/>
      <c r="K468" s="58"/>
      <c r="L468" s="58"/>
      <c r="M468" s="58"/>
      <c r="N468" s="58"/>
    </row>
    <row r="469" spans="1:14" s="3" customFormat="1" ht="14.25">
      <c r="A469" s="85"/>
      <c r="B469" s="58"/>
      <c r="C469" s="58"/>
      <c r="D469" s="85"/>
      <c r="E469" s="85"/>
      <c r="F469" s="85"/>
      <c r="G469" s="85"/>
      <c r="H469" s="85"/>
      <c r="I469" s="85"/>
      <c r="J469" s="85"/>
      <c r="K469" s="58"/>
      <c r="L469" s="58"/>
      <c r="M469" s="58"/>
      <c r="N469" s="58"/>
    </row>
    <row r="470" spans="1:14" s="3" customFormat="1" ht="14.25">
      <c r="A470" s="85"/>
      <c r="B470" s="58"/>
      <c r="C470" s="58"/>
      <c r="D470" s="85"/>
      <c r="E470" s="85"/>
      <c r="F470" s="85"/>
      <c r="G470" s="85"/>
      <c r="H470" s="85"/>
      <c r="I470" s="85"/>
      <c r="J470" s="85"/>
      <c r="K470" s="58"/>
      <c r="L470" s="58"/>
      <c r="M470" s="58"/>
      <c r="N470" s="58"/>
    </row>
    <row r="471" spans="1:14" s="3" customFormat="1" ht="14.25">
      <c r="A471" s="85"/>
      <c r="B471" s="58"/>
      <c r="C471" s="58"/>
      <c r="D471" s="85"/>
      <c r="E471" s="85"/>
      <c r="F471" s="85"/>
      <c r="G471" s="85"/>
      <c r="H471" s="85"/>
      <c r="I471" s="85"/>
      <c r="J471" s="85"/>
      <c r="K471" s="58"/>
      <c r="L471" s="58"/>
      <c r="M471" s="58"/>
      <c r="N471" s="58"/>
    </row>
    <row r="472" spans="1:14" s="3" customFormat="1" ht="14.25">
      <c r="A472" s="85"/>
      <c r="B472" s="58"/>
      <c r="C472" s="58"/>
      <c r="D472" s="85"/>
      <c r="E472" s="85"/>
      <c r="F472" s="85"/>
      <c r="G472" s="85"/>
      <c r="H472" s="85"/>
      <c r="I472" s="85"/>
      <c r="J472" s="85"/>
      <c r="K472" s="58"/>
      <c r="L472" s="58"/>
      <c r="M472" s="58"/>
      <c r="N472" s="58"/>
    </row>
    <row r="473" spans="1:14" s="3" customFormat="1" ht="14.25">
      <c r="A473" s="85"/>
      <c r="B473" s="58"/>
      <c r="C473" s="58"/>
      <c r="D473" s="85"/>
      <c r="E473" s="85"/>
      <c r="F473" s="85"/>
      <c r="G473" s="85"/>
      <c r="H473" s="85"/>
      <c r="I473" s="85"/>
      <c r="J473" s="85"/>
      <c r="K473" s="58"/>
      <c r="L473" s="58"/>
      <c r="M473" s="58"/>
      <c r="N473" s="58"/>
    </row>
    <row r="474" spans="1:14" s="3" customFormat="1" ht="14.25">
      <c r="A474" s="85"/>
      <c r="B474" s="58"/>
      <c r="C474" s="58"/>
      <c r="D474" s="85"/>
      <c r="E474" s="85"/>
      <c r="F474" s="85"/>
      <c r="G474" s="85"/>
      <c r="H474" s="85"/>
      <c r="I474" s="85"/>
      <c r="J474" s="85"/>
      <c r="K474" s="58"/>
      <c r="L474" s="58"/>
      <c r="M474" s="58"/>
      <c r="N474" s="58"/>
    </row>
    <row r="475" spans="1:14" s="3" customFormat="1" ht="14.25">
      <c r="A475" s="85"/>
      <c r="B475" s="58"/>
      <c r="C475" s="58"/>
      <c r="D475" s="85"/>
      <c r="E475" s="85"/>
      <c r="F475" s="85"/>
      <c r="G475" s="85"/>
      <c r="H475" s="85"/>
      <c r="I475" s="85"/>
      <c r="J475" s="85"/>
      <c r="K475" s="58"/>
      <c r="L475" s="58"/>
      <c r="M475" s="58"/>
      <c r="N475" s="58"/>
    </row>
    <row r="476" spans="1:14" s="3" customFormat="1" ht="14.25">
      <c r="A476" s="85"/>
      <c r="B476" s="58"/>
      <c r="C476" s="58"/>
      <c r="D476" s="85"/>
      <c r="E476" s="85"/>
      <c r="F476" s="85"/>
      <c r="G476" s="85"/>
      <c r="H476" s="85"/>
      <c r="I476" s="85"/>
      <c r="J476" s="85"/>
      <c r="K476" s="58"/>
      <c r="L476" s="58"/>
      <c r="M476" s="58"/>
      <c r="N476" s="58"/>
    </row>
    <row r="477" spans="1:14" s="3" customFormat="1" ht="14.25">
      <c r="A477" s="85"/>
      <c r="B477" s="58"/>
      <c r="C477" s="58"/>
      <c r="D477" s="85"/>
      <c r="E477" s="85"/>
      <c r="F477" s="85"/>
      <c r="G477" s="85"/>
      <c r="H477" s="85"/>
      <c r="I477" s="85"/>
      <c r="J477" s="85"/>
      <c r="K477" s="58"/>
      <c r="L477" s="58"/>
      <c r="M477" s="58"/>
      <c r="N477" s="58"/>
    </row>
    <row r="478" spans="1:14" s="3" customFormat="1" ht="14.25">
      <c r="A478" s="85"/>
      <c r="B478" s="58"/>
      <c r="C478" s="58"/>
      <c r="D478" s="85"/>
      <c r="E478" s="85"/>
      <c r="F478" s="85"/>
      <c r="G478" s="85"/>
      <c r="H478" s="85"/>
      <c r="I478" s="85"/>
      <c r="J478" s="85"/>
      <c r="K478" s="58"/>
      <c r="L478" s="58"/>
      <c r="M478" s="58"/>
      <c r="N478" s="58"/>
    </row>
    <row r="479" spans="1:14" s="3" customFormat="1" ht="14.25">
      <c r="A479" s="85"/>
      <c r="B479" s="58"/>
      <c r="C479" s="58"/>
      <c r="D479" s="85"/>
      <c r="E479" s="85"/>
      <c r="F479" s="85"/>
      <c r="G479" s="85"/>
      <c r="H479" s="85"/>
      <c r="I479" s="85"/>
      <c r="J479" s="85"/>
      <c r="K479" s="58"/>
      <c r="L479" s="58"/>
      <c r="M479" s="58"/>
      <c r="N479" s="58"/>
    </row>
    <row r="480" spans="1:14" s="3" customFormat="1" ht="14.25">
      <c r="A480" s="85"/>
      <c r="B480" s="58"/>
      <c r="C480" s="58"/>
      <c r="D480" s="85"/>
      <c r="E480" s="85"/>
      <c r="F480" s="85"/>
      <c r="G480" s="85"/>
      <c r="H480" s="85"/>
      <c r="I480" s="85"/>
      <c r="J480" s="85"/>
      <c r="K480" s="58"/>
      <c r="L480" s="58"/>
      <c r="M480" s="58"/>
      <c r="N480" s="58"/>
    </row>
    <row r="481" spans="1:14" s="3" customFormat="1" ht="14.25">
      <c r="A481" s="85"/>
      <c r="B481" s="58"/>
      <c r="C481" s="58"/>
      <c r="D481" s="85"/>
      <c r="E481" s="85"/>
      <c r="F481" s="85"/>
      <c r="G481" s="85"/>
      <c r="H481" s="85"/>
      <c r="I481" s="85"/>
      <c r="J481" s="85"/>
      <c r="K481" s="58"/>
      <c r="L481" s="58"/>
      <c r="M481" s="58"/>
      <c r="N481" s="58"/>
    </row>
    <row r="482" spans="1:14" s="3" customFormat="1" ht="14.25">
      <c r="A482" s="85"/>
      <c r="B482" s="58"/>
      <c r="C482" s="58"/>
      <c r="D482" s="85"/>
      <c r="E482" s="85"/>
      <c r="F482" s="85"/>
      <c r="G482" s="85"/>
      <c r="H482" s="85"/>
      <c r="I482" s="85"/>
      <c r="J482" s="85"/>
      <c r="K482" s="58"/>
      <c r="L482" s="58"/>
      <c r="M482" s="58"/>
      <c r="N482" s="58"/>
    </row>
    <row r="483" spans="1:14" s="3" customFormat="1" ht="14.25">
      <c r="A483" s="85"/>
      <c r="B483" s="58"/>
      <c r="C483" s="58"/>
      <c r="D483" s="85"/>
      <c r="E483" s="85"/>
      <c r="F483" s="85"/>
      <c r="G483" s="85"/>
      <c r="H483" s="85"/>
      <c r="I483" s="85"/>
      <c r="J483" s="85"/>
      <c r="K483" s="58"/>
      <c r="L483" s="58"/>
      <c r="M483" s="58"/>
      <c r="N483" s="58"/>
    </row>
    <row r="484" spans="1:14" s="3" customFormat="1" ht="14.25">
      <c r="A484" s="85"/>
      <c r="B484" s="58"/>
      <c r="C484" s="58"/>
      <c r="D484" s="85"/>
      <c r="E484" s="85"/>
      <c r="F484" s="85"/>
      <c r="G484" s="85"/>
      <c r="H484" s="85"/>
      <c r="I484" s="85"/>
      <c r="J484" s="85"/>
      <c r="K484" s="58"/>
      <c r="L484" s="58"/>
      <c r="M484" s="58"/>
      <c r="N484" s="58"/>
    </row>
    <row r="485" spans="1:14" s="3" customFormat="1" ht="14.25">
      <c r="A485" s="85"/>
      <c r="B485" s="58"/>
      <c r="C485" s="58"/>
      <c r="D485" s="85"/>
      <c r="E485" s="85"/>
      <c r="F485" s="85"/>
      <c r="G485" s="85"/>
      <c r="H485" s="85"/>
      <c r="I485" s="85"/>
      <c r="J485" s="85"/>
      <c r="K485" s="58"/>
      <c r="L485" s="58"/>
      <c r="M485" s="58"/>
      <c r="N485" s="58"/>
    </row>
    <row r="486" spans="1:14" s="3" customFormat="1" ht="14.25">
      <c r="A486" s="85"/>
      <c r="B486" s="58"/>
      <c r="C486" s="58"/>
      <c r="D486" s="85"/>
      <c r="E486" s="85"/>
      <c r="F486" s="85"/>
      <c r="G486" s="85"/>
      <c r="H486" s="85"/>
      <c r="I486" s="85"/>
      <c r="J486" s="85"/>
      <c r="K486" s="58"/>
      <c r="L486" s="58"/>
      <c r="M486" s="58"/>
      <c r="N486" s="58"/>
    </row>
    <row r="487" spans="1:14" s="3" customFormat="1" ht="14.25">
      <c r="A487" s="85"/>
      <c r="B487" s="58"/>
      <c r="C487" s="58"/>
      <c r="D487" s="85"/>
      <c r="E487" s="85"/>
      <c r="F487" s="85"/>
      <c r="G487" s="85"/>
      <c r="H487" s="85"/>
      <c r="I487" s="85"/>
      <c r="J487" s="85"/>
      <c r="K487" s="58"/>
      <c r="L487" s="58"/>
      <c r="M487" s="58"/>
      <c r="N487" s="58"/>
    </row>
    <row r="488" spans="1:14" s="3" customFormat="1" ht="14.25">
      <c r="A488" s="85"/>
      <c r="B488" s="58"/>
      <c r="C488" s="58"/>
      <c r="D488" s="85"/>
      <c r="E488" s="85"/>
      <c r="F488" s="85"/>
      <c r="G488" s="85"/>
      <c r="H488" s="85"/>
      <c r="I488" s="85"/>
      <c r="J488" s="85"/>
      <c r="K488" s="58"/>
      <c r="L488" s="58"/>
      <c r="M488" s="58"/>
      <c r="N488" s="58"/>
    </row>
    <row r="489" spans="1:14" s="3" customFormat="1" ht="14.25">
      <c r="A489" s="85"/>
      <c r="B489" s="58"/>
      <c r="C489" s="58"/>
      <c r="D489" s="85"/>
      <c r="E489" s="85"/>
      <c r="F489" s="85"/>
      <c r="G489" s="85"/>
      <c r="H489" s="85"/>
      <c r="I489" s="85"/>
      <c r="J489" s="85"/>
      <c r="K489" s="58"/>
      <c r="L489" s="58"/>
      <c r="M489" s="58"/>
      <c r="N489" s="58"/>
    </row>
    <row r="490" spans="1:14" s="3" customFormat="1" ht="14.25">
      <c r="A490" s="85"/>
      <c r="B490" s="58"/>
      <c r="C490" s="58"/>
      <c r="D490" s="85"/>
      <c r="E490" s="85"/>
      <c r="F490" s="85"/>
      <c r="G490" s="85"/>
      <c r="H490" s="85"/>
      <c r="I490" s="85"/>
      <c r="J490" s="85"/>
      <c r="K490" s="58"/>
      <c r="L490" s="58"/>
      <c r="M490" s="58"/>
      <c r="N490" s="58"/>
    </row>
    <row r="491" spans="1:14" s="3" customFormat="1" ht="14.25">
      <c r="A491" s="85"/>
      <c r="B491" s="58"/>
      <c r="C491" s="58"/>
      <c r="D491" s="85"/>
      <c r="E491" s="85"/>
      <c r="F491" s="85"/>
      <c r="G491" s="85"/>
      <c r="H491" s="85"/>
      <c r="I491" s="85"/>
      <c r="J491" s="85"/>
      <c r="K491" s="58"/>
      <c r="L491" s="58"/>
      <c r="M491" s="58"/>
      <c r="N491" s="58"/>
    </row>
    <row r="492" spans="1:14" s="3" customFormat="1" ht="14.25">
      <c r="A492" s="85"/>
      <c r="B492" s="58"/>
      <c r="C492" s="58"/>
      <c r="D492" s="85"/>
      <c r="E492" s="85"/>
      <c r="F492" s="85"/>
      <c r="G492" s="85"/>
      <c r="H492" s="85"/>
      <c r="I492" s="85"/>
      <c r="J492" s="85"/>
      <c r="K492" s="58"/>
      <c r="L492" s="58"/>
      <c r="M492" s="58"/>
      <c r="N492" s="58"/>
    </row>
    <row r="493" spans="1:14" s="3" customFormat="1" ht="14.25">
      <c r="A493" s="85"/>
      <c r="B493" s="58"/>
      <c r="C493" s="58"/>
      <c r="D493" s="85"/>
      <c r="E493" s="85"/>
      <c r="F493" s="85"/>
      <c r="G493" s="85"/>
      <c r="H493" s="85"/>
      <c r="I493" s="85"/>
      <c r="J493" s="85"/>
      <c r="K493" s="58"/>
      <c r="L493" s="58"/>
      <c r="M493" s="58"/>
      <c r="N493" s="58"/>
    </row>
    <row r="494" spans="1:14" s="3" customFormat="1" ht="14.25">
      <c r="A494" s="85"/>
      <c r="B494" s="58"/>
      <c r="C494" s="58"/>
      <c r="D494" s="85"/>
      <c r="E494" s="85"/>
      <c r="F494" s="85"/>
      <c r="G494" s="85"/>
      <c r="H494" s="85"/>
      <c r="I494" s="85"/>
      <c r="J494" s="85"/>
      <c r="K494" s="58"/>
      <c r="L494" s="58"/>
      <c r="M494" s="58"/>
      <c r="N494" s="58"/>
    </row>
    <row r="495" spans="1:14" s="3" customFormat="1" ht="14.25">
      <c r="A495" s="85"/>
      <c r="B495" s="58"/>
      <c r="C495" s="58"/>
      <c r="D495" s="85"/>
      <c r="E495" s="85"/>
      <c r="F495" s="85"/>
      <c r="G495" s="85"/>
      <c r="H495" s="85"/>
      <c r="I495" s="85"/>
      <c r="J495" s="85"/>
      <c r="K495" s="58"/>
      <c r="L495" s="58"/>
      <c r="M495" s="58"/>
      <c r="N495" s="58"/>
    </row>
  </sheetData>
  <sheetProtection/>
  <mergeCells count="96">
    <mergeCell ref="N305:N306"/>
    <mergeCell ref="N315:N316"/>
    <mergeCell ref="N106:N107"/>
    <mergeCell ref="N116:N117"/>
    <mergeCell ref="N126:N127"/>
    <mergeCell ref="N201:N202"/>
    <mergeCell ref="N293:N294"/>
    <mergeCell ref="N3:N4"/>
    <mergeCell ref="N13:N14"/>
    <mergeCell ref="N60:N61"/>
    <mergeCell ref="N86:N87"/>
    <mergeCell ref="N96:N97"/>
    <mergeCell ref="D305:I305"/>
    <mergeCell ref="J305:M305"/>
    <mergeCell ref="A313:J313"/>
    <mergeCell ref="A314:J314"/>
    <mergeCell ref="D315:I315"/>
    <mergeCell ref="J315:M315"/>
    <mergeCell ref="A305:A306"/>
    <mergeCell ref="A315:A316"/>
    <mergeCell ref="B305:B306"/>
    <mergeCell ref="B315:B316"/>
    <mergeCell ref="C305:C306"/>
    <mergeCell ref="C315:C316"/>
    <mergeCell ref="A292:J292"/>
    <mergeCell ref="D293:I293"/>
    <mergeCell ref="J293:M293"/>
    <mergeCell ref="A303:J303"/>
    <mergeCell ref="A304:J304"/>
    <mergeCell ref="A293:A294"/>
    <mergeCell ref="B293:B294"/>
    <mergeCell ref="C293:C294"/>
    <mergeCell ref="A199:J199"/>
    <mergeCell ref="A200:J200"/>
    <mergeCell ref="D201:I201"/>
    <mergeCell ref="J201:M201"/>
    <mergeCell ref="A291:J291"/>
    <mergeCell ref="A201:A202"/>
    <mergeCell ref="B201:B202"/>
    <mergeCell ref="C201:C202"/>
    <mergeCell ref="D116:I116"/>
    <mergeCell ref="J116:M116"/>
    <mergeCell ref="A124:J124"/>
    <mergeCell ref="A125:J125"/>
    <mergeCell ref="D126:I126"/>
    <mergeCell ref="J126:M126"/>
    <mergeCell ref="A116:A117"/>
    <mergeCell ref="A126:A127"/>
    <mergeCell ref="B116:B117"/>
    <mergeCell ref="B126:B127"/>
    <mergeCell ref="C116:C117"/>
    <mergeCell ref="C126:C127"/>
    <mergeCell ref="A105:J105"/>
    <mergeCell ref="D106:I106"/>
    <mergeCell ref="J106:M106"/>
    <mergeCell ref="A114:J114"/>
    <mergeCell ref="A115:J115"/>
    <mergeCell ref="A106:A107"/>
    <mergeCell ref="B106:B107"/>
    <mergeCell ref="C106:C107"/>
    <mergeCell ref="A94:J94"/>
    <mergeCell ref="A95:J95"/>
    <mergeCell ref="D96:I96"/>
    <mergeCell ref="J96:M96"/>
    <mergeCell ref="A104:J104"/>
    <mergeCell ref="A96:A97"/>
    <mergeCell ref="B96:B97"/>
    <mergeCell ref="C96:C97"/>
    <mergeCell ref="D60:I60"/>
    <mergeCell ref="J60:M60"/>
    <mergeCell ref="A84:J84"/>
    <mergeCell ref="A85:J85"/>
    <mergeCell ref="D86:I86"/>
    <mergeCell ref="J86:M86"/>
    <mergeCell ref="A60:A61"/>
    <mergeCell ref="A86:A87"/>
    <mergeCell ref="B60:B61"/>
    <mergeCell ref="B86:B87"/>
    <mergeCell ref="C60:C61"/>
    <mergeCell ref="C86:C87"/>
    <mergeCell ref="A12:J12"/>
    <mergeCell ref="D13:I13"/>
    <mergeCell ref="J13:M13"/>
    <mergeCell ref="A58:J58"/>
    <mergeCell ref="A59:J59"/>
    <mergeCell ref="A13:A14"/>
    <mergeCell ref="B13:B14"/>
    <mergeCell ref="C13:C14"/>
    <mergeCell ref="A1:J1"/>
    <mergeCell ref="A2:J2"/>
    <mergeCell ref="D3:I3"/>
    <mergeCell ref="J3:M3"/>
    <mergeCell ref="A11:J11"/>
    <mergeCell ref="A3:A4"/>
    <mergeCell ref="B3:B4"/>
    <mergeCell ref="C3:C4"/>
  </mergeCells>
  <printOptions horizontalCentered="1" verticalCentered="1"/>
  <pageMargins left="0" right="0" top="0" bottom="0" header="0.511805555555556" footer="0.511805555555556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PageLayoutView="0" workbookViewId="0" topLeftCell="A4">
      <pane ySplit="1185" topLeftCell="A20" activePane="bottomLeft" state="split"/>
      <selection pane="topLeft" activeCell="A1" sqref="A1"/>
      <selection pane="bottomLeft" activeCell="Q32" sqref="Q32"/>
    </sheetView>
  </sheetViews>
  <sheetFormatPr defaultColWidth="9.00390625" defaultRowHeight="15"/>
  <cols>
    <col min="1" max="1" width="3.421875" style="4" customWidth="1"/>
    <col min="2" max="2" width="9.8515625" style="4" customWidth="1"/>
    <col min="3" max="3" width="7.8515625" style="3" customWidth="1"/>
    <col min="4" max="4" width="12.140625" style="4" customWidth="1"/>
    <col min="5" max="5" width="11.140625" style="4" customWidth="1"/>
    <col min="6" max="7" width="9.421875" style="4" customWidth="1"/>
    <col min="8" max="9" width="9.140625" style="4" customWidth="1"/>
    <col min="10" max="10" width="11.8515625" style="4" customWidth="1"/>
    <col min="11" max="12" width="9.421875" style="4" customWidth="1"/>
    <col min="13" max="13" width="10.7109375" style="4" customWidth="1"/>
    <col min="14" max="14" width="12.00390625" style="4" customWidth="1"/>
    <col min="15" max="16384" width="9.00390625" style="4" customWidth="1"/>
  </cols>
  <sheetData>
    <row r="1" spans="1:14" s="1" customFormat="1" ht="18.75" hidden="1">
      <c r="A1" s="263" t="s">
        <v>396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1:14" s="1" customFormat="1" ht="18.75" hidden="1">
      <c r="A2" s="263" t="s">
        <v>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</row>
    <row r="3" spans="1:14" s="1" customFormat="1" ht="18.75" hidden="1">
      <c r="A3" s="263" t="s">
        <v>118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</row>
    <row r="4" spans="1:14" s="2" customFormat="1" ht="15.75" customHeight="1">
      <c r="A4" s="273"/>
      <c r="B4" s="279" t="s">
        <v>191</v>
      </c>
      <c r="C4" s="273" t="s">
        <v>3</v>
      </c>
      <c r="D4" s="265" t="s">
        <v>4</v>
      </c>
      <c r="E4" s="266"/>
      <c r="F4" s="266"/>
      <c r="G4" s="266"/>
      <c r="H4" s="266"/>
      <c r="I4" s="267"/>
      <c r="J4" s="265" t="s">
        <v>5</v>
      </c>
      <c r="K4" s="266"/>
      <c r="L4" s="266"/>
      <c r="M4" s="267"/>
      <c r="N4" s="273" t="s">
        <v>6</v>
      </c>
    </row>
    <row r="5" spans="1:14" s="2" customFormat="1" ht="14.25">
      <c r="A5" s="274"/>
      <c r="B5" s="280"/>
      <c r="C5" s="274"/>
      <c r="D5" s="5" t="s">
        <v>7</v>
      </c>
      <c r="E5" s="6" t="s">
        <v>8</v>
      </c>
      <c r="F5" s="7" t="s">
        <v>9</v>
      </c>
      <c r="G5" s="7" t="s">
        <v>10</v>
      </c>
      <c r="H5" s="6" t="s">
        <v>11</v>
      </c>
      <c r="I5" s="39" t="s">
        <v>12</v>
      </c>
      <c r="J5" s="5" t="s">
        <v>13</v>
      </c>
      <c r="K5" s="7" t="s">
        <v>14</v>
      </c>
      <c r="L5" s="7" t="s">
        <v>15</v>
      </c>
      <c r="M5" s="39" t="s">
        <v>16</v>
      </c>
      <c r="N5" s="274"/>
    </row>
    <row r="6" spans="1:14" s="3" customFormat="1" ht="14.25">
      <c r="A6" s="8">
        <v>1</v>
      </c>
      <c r="B6" s="9">
        <v>2005</v>
      </c>
      <c r="C6" s="10" t="s">
        <v>397</v>
      </c>
      <c r="D6" s="11">
        <v>0</v>
      </c>
      <c r="E6" s="12">
        <v>2205.7</v>
      </c>
      <c r="F6" s="12"/>
      <c r="G6" s="12"/>
      <c r="H6" s="12">
        <v>0</v>
      </c>
      <c r="I6" s="40">
        <v>0</v>
      </c>
      <c r="J6" s="11">
        <v>0</v>
      </c>
      <c r="K6" s="12"/>
      <c r="L6" s="12"/>
      <c r="M6" s="41">
        <v>628</v>
      </c>
      <c r="N6" s="42">
        <f>SUM(D6:I6)-J6-M6</f>
        <v>1577.7</v>
      </c>
    </row>
    <row r="7" spans="1:14" s="3" customFormat="1" ht="14.25">
      <c r="A7" s="13">
        <f>A6+1</f>
        <v>2</v>
      </c>
      <c r="B7" s="14">
        <v>2006</v>
      </c>
      <c r="C7" s="15" t="s">
        <v>397</v>
      </c>
      <c r="D7" s="16">
        <v>75821</v>
      </c>
      <c r="E7" s="17">
        <v>17450.5</v>
      </c>
      <c r="F7" s="17"/>
      <c r="G7" s="17"/>
      <c r="H7" s="17">
        <v>108.59</v>
      </c>
      <c r="I7" s="43">
        <v>36.76</v>
      </c>
      <c r="J7" s="16">
        <v>45218</v>
      </c>
      <c r="K7" s="17"/>
      <c r="L7" s="17"/>
      <c r="M7" s="44">
        <v>5175.7</v>
      </c>
      <c r="N7" s="45">
        <f>N6+D7+E7+H7+I7-J7-M7</f>
        <v>44600.85</v>
      </c>
    </row>
    <row r="8" spans="1:14" s="3" customFormat="1" ht="14.25">
      <c r="A8" s="275">
        <v>3</v>
      </c>
      <c r="B8" s="18" t="s">
        <v>398</v>
      </c>
      <c r="C8" s="19" t="s">
        <v>397</v>
      </c>
      <c r="D8" s="20">
        <v>158515</v>
      </c>
      <c r="E8" s="21">
        <v>23407.8</v>
      </c>
      <c r="F8" s="21">
        <v>0</v>
      </c>
      <c r="G8" s="21">
        <v>0</v>
      </c>
      <c r="H8" s="21">
        <v>367.06</v>
      </c>
      <c r="I8" s="46">
        <v>440.22</v>
      </c>
      <c r="J8" s="29">
        <v>144190</v>
      </c>
      <c r="K8" s="21">
        <v>0</v>
      </c>
      <c r="L8" s="21">
        <v>0</v>
      </c>
      <c r="M8" s="46">
        <v>7562.89</v>
      </c>
      <c r="N8" s="281">
        <f>N7+D10+E10+F10+G10+H10+I10-J10-K10-L10-M10</f>
        <v>102447.22</v>
      </c>
    </row>
    <row r="9" spans="1:14" s="3" customFormat="1" ht="14.25">
      <c r="A9" s="276"/>
      <c r="B9" s="22" t="s">
        <v>399</v>
      </c>
      <c r="C9" s="23" t="s">
        <v>400</v>
      </c>
      <c r="D9" s="24">
        <v>26518</v>
      </c>
      <c r="E9" s="25">
        <v>9289</v>
      </c>
      <c r="F9" s="25">
        <v>0</v>
      </c>
      <c r="G9" s="25">
        <v>0</v>
      </c>
      <c r="H9" s="25">
        <v>82.35</v>
      </c>
      <c r="I9" s="47">
        <v>20.83</v>
      </c>
      <c r="J9" s="30">
        <v>3300</v>
      </c>
      <c r="K9" s="25">
        <v>0</v>
      </c>
      <c r="L9" s="25">
        <v>0</v>
      </c>
      <c r="M9" s="47">
        <v>5741</v>
      </c>
      <c r="N9" s="282"/>
    </row>
    <row r="10" spans="1:14" s="1" customFormat="1" ht="30" customHeight="1">
      <c r="A10" s="277"/>
      <c r="B10" s="268" t="s">
        <v>401</v>
      </c>
      <c r="C10" s="269"/>
      <c r="D10" s="26">
        <f aca="true" t="shared" si="0" ref="D10:M10">D9+D8</f>
        <v>185033</v>
      </c>
      <c r="E10" s="27">
        <f t="shared" si="0"/>
        <v>32696.8</v>
      </c>
      <c r="F10" s="27">
        <f t="shared" si="0"/>
        <v>0</v>
      </c>
      <c r="G10" s="27">
        <f t="shared" si="0"/>
        <v>0</v>
      </c>
      <c r="H10" s="27">
        <f t="shared" si="0"/>
        <v>449.41</v>
      </c>
      <c r="I10" s="48">
        <f t="shared" si="0"/>
        <v>461.05</v>
      </c>
      <c r="J10" s="31">
        <f t="shared" si="0"/>
        <v>147490</v>
      </c>
      <c r="K10" s="27">
        <f t="shared" si="0"/>
        <v>0</v>
      </c>
      <c r="L10" s="27">
        <f t="shared" si="0"/>
        <v>0</v>
      </c>
      <c r="M10" s="48">
        <f t="shared" si="0"/>
        <v>13303.89</v>
      </c>
      <c r="N10" s="283"/>
    </row>
    <row r="11" spans="1:14" s="3" customFormat="1" ht="14.25">
      <c r="A11" s="275">
        <v>4</v>
      </c>
      <c r="B11" s="18" t="s">
        <v>402</v>
      </c>
      <c r="C11" s="28" t="s">
        <v>397</v>
      </c>
      <c r="D11" s="29">
        <v>85685</v>
      </c>
      <c r="E11" s="21">
        <v>1978</v>
      </c>
      <c r="F11" s="21">
        <v>0</v>
      </c>
      <c r="G11" s="21">
        <v>0</v>
      </c>
      <c r="H11" s="21">
        <v>218.12</v>
      </c>
      <c r="I11" s="46">
        <v>310.24</v>
      </c>
      <c r="J11" s="29">
        <v>135130</v>
      </c>
      <c r="K11" s="21">
        <v>0</v>
      </c>
      <c r="L11" s="21">
        <v>0</v>
      </c>
      <c r="M11" s="46">
        <v>142.07</v>
      </c>
      <c r="N11" s="281">
        <f>N8+D13+E13+F13+G13+H13+I13-J13-K13-L13-M13</f>
        <v>90746.3399999999</v>
      </c>
    </row>
    <row r="12" spans="1:14" s="3" customFormat="1" ht="14.25">
      <c r="A12" s="276"/>
      <c r="B12" s="22" t="s">
        <v>402</v>
      </c>
      <c r="C12" s="28" t="s">
        <v>400</v>
      </c>
      <c r="D12" s="30">
        <v>43125</v>
      </c>
      <c r="E12" s="25">
        <v>55287.57</v>
      </c>
      <c r="F12" s="25">
        <v>0</v>
      </c>
      <c r="G12" s="25">
        <v>0</v>
      </c>
      <c r="H12" s="25">
        <v>250.79</v>
      </c>
      <c r="I12" s="47">
        <v>134.47</v>
      </c>
      <c r="J12" s="30">
        <v>27200</v>
      </c>
      <c r="K12" s="25">
        <v>0</v>
      </c>
      <c r="L12" s="25">
        <v>0</v>
      </c>
      <c r="M12" s="47">
        <v>36218</v>
      </c>
      <c r="N12" s="282"/>
    </row>
    <row r="13" spans="1:14" s="1" customFormat="1" ht="30" customHeight="1">
      <c r="A13" s="277"/>
      <c r="B13" s="268" t="s">
        <v>401</v>
      </c>
      <c r="C13" s="270"/>
      <c r="D13" s="31">
        <f aca="true" t="shared" si="1" ref="D13:M13">D12+D11</f>
        <v>128810</v>
      </c>
      <c r="E13" s="27">
        <f t="shared" si="1"/>
        <v>57265.57</v>
      </c>
      <c r="F13" s="27">
        <f t="shared" si="1"/>
        <v>0</v>
      </c>
      <c r="G13" s="27">
        <f t="shared" si="1"/>
        <v>0</v>
      </c>
      <c r="H13" s="27">
        <f t="shared" si="1"/>
        <v>468.91</v>
      </c>
      <c r="I13" s="48">
        <f t="shared" si="1"/>
        <v>444.71</v>
      </c>
      <c r="J13" s="31">
        <f t="shared" si="1"/>
        <v>162330</v>
      </c>
      <c r="K13" s="27">
        <f t="shared" si="1"/>
        <v>0</v>
      </c>
      <c r="L13" s="27">
        <f t="shared" si="1"/>
        <v>0</v>
      </c>
      <c r="M13" s="48">
        <f t="shared" si="1"/>
        <v>36360.07</v>
      </c>
      <c r="N13" s="283"/>
    </row>
    <row r="14" spans="1:14" s="3" customFormat="1" ht="14.25">
      <c r="A14" s="275">
        <v>5</v>
      </c>
      <c r="B14" s="18" t="s">
        <v>403</v>
      </c>
      <c r="C14" s="28" t="s">
        <v>397</v>
      </c>
      <c r="D14" s="29">
        <v>43000</v>
      </c>
      <c r="E14" s="21">
        <v>0</v>
      </c>
      <c r="F14" s="21">
        <v>0</v>
      </c>
      <c r="G14" s="21">
        <v>0</v>
      </c>
      <c r="H14" s="21">
        <v>53.19</v>
      </c>
      <c r="I14" s="46">
        <v>101.06</v>
      </c>
      <c r="J14" s="29">
        <v>57450</v>
      </c>
      <c r="K14" s="21">
        <v>0</v>
      </c>
      <c r="L14" s="21">
        <v>0</v>
      </c>
      <c r="M14" s="49">
        <v>2879</v>
      </c>
      <c r="N14" s="284">
        <f>N11+D16+E16+F16+G16+H16+I16-J16-K16-L16-M16</f>
        <v>81897.0799999999</v>
      </c>
    </row>
    <row r="15" spans="1:14" s="3" customFormat="1" ht="14.25">
      <c r="A15" s="276"/>
      <c r="B15" s="22" t="s">
        <v>404</v>
      </c>
      <c r="C15" s="28" t="s">
        <v>400</v>
      </c>
      <c r="D15" s="30">
        <v>67870</v>
      </c>
      <c r="E15" s="25">
        <v>8731</v>
      </c>
      <c r="F15" s="25">
        <v>0</v>
      </c>
      <c r="G15" s="25">
        <v>0</v>
      </c>
      <c r="H15" s="25">
        <v>150.65</v>
      </c>
      <c r="I15" s="47">
        <v>133.84</v>
      </c>
      <c r="J15" s="30">
        <v>66000</v>
      </c>
      <c r="K15" s="25">
        <v>0</v>
      </c>
      <c r="L15" s="25">
        <v>0</v>
      </c>
      <c r="M15" s="50">
        <v>2560</v>
      </c>
      <c r="N15" s="285"/>
    </row>
    <row r="16" spans="1:14" s="1" customFormat="1" ht="30" customHeight="1">
      <c r="A16" s="277"/>
      <c r="B16" s="268" t="s">
        <v>401</v>
      </c>
      <c r="C16" s="270"/>
      <c r="D16" s="31">
        <f aca="true" t="shared" si="2" ref="D16:M16">D14+D15</f>
        <v>110870</v>
      </c>
      <c r="E16" s="27">
        <f t="shared" si="2"/>
        <v>8731</v>
      </c>
      <c r="F16" s="27">
        <f t="shared" si="2"/>
        <v>0</v>
      </c>
      <c r="G16" s="27">
        <f t="shared" si="2"/>
        <v>0</v>
      </c>
      <c r="H16" s="27">
        <f t="shared" si="2"/>
        <v>203.84</v>
      </c>
      <c r="I16" s="48">
        <f t="shared" si="2"/>
        <v>234.9</v>
      </c>
      <c r="J16" s="31">
        <f t="shared" si="2"/>
        <v>123450</v>
      </c>
      <c r="K16" s="27">
        <f t="shared" si="2"/>
        <v>0</v>
      </c>
      <c r="L16" s="27">
        <f t="shared" si="2"/>
        <v>0</v>
      </c>
      <c r="M16" s="51">
        <f t="shared" si="2"/>
        <v>5439</v>
      </c>
      <c r="N16" s="286"/>
    </row>
    <row r="17" spans="1:14" s="3" customFormat="1" ht="14.25">
      <c r="A17" s="275">
        <v>6</v>
      </c>
      <c r="B17" s="18" t="s">
        <v>405</v>
      </c>
      <c r="C17" s="28" t="s">
        <v>397</v>
      </c>
      <c r="D17" s="29">
        <v>74000</v>
      </c>
      <c r="E17" s="21">
        <v>5000</v>
      </c>
      <c r="F17" s="21">
        <v>0</v>
      </c>
      <c r="G17" s="21">
        <v>0</v>
      </c>
      <c r="H17" s="21">
        <v>52.11</v>
      </c>
      <c r="I17" s="46">
        <v>43.82</v>
      </c>
      <c r="J17" s="29">
        <v>47400</v>
      </c>
      <c r="K17" s="21">
        <v>0</v>
      </c>
      <c r="L17" s="21">
        <v>0</v>
      </c>
      <c r="M17" s="49">
        <v>226</v>
      </c>
      <c r="N17" s="281">
        <f>N14+D19+E19+F19+G19+H19+I19-J19-K19-L19-M19</f>
        <v>74413.3199999999</v>
      </c>
    </row>
    <row r="18" spans="1:14" s="3" customFormat="1" ht="14.25">
      <c r="A18" s="276"/>
      <c r="B18" s="22" t="s">
        <v>405</v>
      </c>
      <c r="C18" s="28" t="s">
        <v>400</v>
      </c>
      <c r="D18" s="30">
        <v>63250</v>
      </c>
      <c r="E18" s="25">
        <v>3150</v>
      </c>
      <c r="F18" s="25">
        <v>0</v>
      </c>
      <c r="G18" s="25">
        <v>0</v>
      </c>
      <c r="H18" s="25">
        <v>144.34</v>
      </c>
      <c r="I18" s="47">
        <v>83.97</v>
      </c>
      <c r="J18" s="30">
        <v>103050</v>
      </c>
      <c r="K18" s="25">
        <v>0</v>
      </c>
      <c r="L18" s="25">
        <v>0</v>
      </c>
      <c r="M18" s="50">
        <v>2532</v>
      </c>
      <c r="N18" s="282"/>
    </row>
    <row r="19" spans="1:14" s="1" customFormat="1" ht="30" customHeight="1">
      <c r="A19" s="277"/>
      <c r="B19" s="268" t="s">
        <v>401</v>
      </c>
      <c r="C19" s="270"/>
      <c r="D19" s="32">
        <f aca="true" t="shared" si="3" ref="D19:M19">D18+D17</f>
        <v>137250</v>
      </c>
      <c r="E19" s="33">
        <f t="shared" si="3"/>
        <v>8150</v>
      </c>
      <c r="F19" s="33">
        <f t="shared" si="3"/>
        <v>0</v>
      </c>
      <c r="G19" s="33">
        <f t="shared" si="3"/>
        <v>0</v>
      </c>
      <c r="H19" s="33">
        <f t="shared" si="3"/>
        <v>196.45</v>
      </c>
      <c r="I19" s="52">
        <f t="shared" si="3"/>
        <v>127.79</v>
      </c>
      <c r="J19" s="32">
        <f t="shared" si="3"/>
        <v>150450</v>
      </c>
      <c r="K19" s="33">
        <f t="shared" si="3"/>
        <v>0</v>
      </c>
      <c r="L19" s="33">
        <f t="shared" si="3"/>
        <v>0</v>
      </c>
      <c r="M19" s="53">
        <f t="shared" si="3"/>
        <v>2758</v>
      </c>
      <c r="N19" s="283"/>
    </row>
    <row r="20" spans="1:14" s="3" customFormat="1" ht="14.25">
      <c r="A20" s="275">
        <v>7</v>
      </c>
      <c r="B20" s="18" t="s">
        <v>406</v>
      </c>
      <c r="C20" s="28" t="s">
        <v>397</v>
      </c>
      <c r="D20" s="29">
        <v>13760</v>
      </c>
      <c r="E20" s="21">
        <v>22897</v>
      </c>
      <c r="F20" s="21">
        <v>0</v>
      </c>
      <c r="G20" s="21">
        <v>6749.5</v>
      </c>
      <c r="H20" s="21">
        <v>107.94</v>
      </c>
      <c r="I20" s="46">
        <v>113.66</v>
      </c>
      <c r="J20" s="29">
        <v>11500</v>
      </c>
      <c r="K20" s="21">
        <v>0</v>
      </c>
      <c r="L20" s="21">
        <v>5432.5</v>
      </c>
      <c r="M20" s="49">
        <v>10853.5</v>
      </c>
      <c r="N20" s="281">
        <f>N17+D22+E22+F22+G22+H22+I22-J22-K22-L22-M22</f>
        <v>85156.9199999999</v>
      </c>
    </row>
    <row r="21" spans="1:14" s="3" customFormat="1" ht="14.25">
      <c r="A21" s="276"/>
      <c r="B21" s="22" t="s">
        <v>406</v>
      </c>
      <c r="C21" s="28" t="s">
        <v>400</v>
      </c>
      <c r="D21" s="30">
        <v>108200</v>
      </c>
      <c r="E21" s="25">
        <v>5930</v>
      </c>
      <c r="F21" s="25">
        <v>3000</v>
      </c>
      <c r="G21" s="25">
        <v>1900</v>
      </c>
      <c r="H21" s="25">
        <v>299.44</v>
      </c>
      <c r="I21" s="47">
        <v>43.26</v>
      </c>
      <c r="J21" s="30">
        <v>108700</v>
      </c>
      <c r="K21" s="25">
        <v>3000</v>
      </c>
      <c r="L21" s="25">
        <v>3668.2</v>
      </c>
      <c r="M21" s="50">
        <v>9103</v>
      </c>
      <c r="N21" s="282"/>
    </row>
    <row r="22" spans="1:14" s="1" customFormat="1" ht="30" customHeight="1">
      <c r="A22" s="277"/>
      <c r="B22" s="268" t="s">
        <v>401</v>
      </c>
      <c r="C22" s="270"/>
      <c r="D22" s="31">
        <f aca="true" t="shared" si="4" ref="D22:M22">D21+D20</f>
        <v>121960</v>
      </c>
      <c r="E22" s="27">
        <f t="shared" si="4"/>
        <v>28827</v>
      </c>
      <c r="F22" s="27">
        <f t="shared" si="4"/>
        <v>3000</v>
      </c>
      <c r="G22" s="27">
        <f t="shared" si="4"/>
        <v>8649.5</v>
      </c>
      <c r="H22" s="27">
        <f t="shared" si="4"/>
        <v>407.38</v>
      </c>
      <c r="I22" s="48">
        <f t="shared" si="4"/>
        <v>156.92</v>
      </c>
      <c r="J22" s="31">
        <f t="shared" si="4"/>
        <v>120200</v>
      </c>
      <c r="K22" s="27">
        <f t="shared" si="4"/>
        <v>3000</v>
      </c>
      <c r="L22" s="27">
        <f t="shared" si="4"/>
        <v>9100.7</v>
      </c>
      <c r="M22" s="51">
        <f t="shared" si="4"/>
        <v>19956.5</v>
      </c>
      <c r="N22" s="283"/>
    </row>
    <row r="23" spans="1:14" s="3" customFormat="1" ht="14.25">
      <c r="A23" s="275">
        <v>8</v>
      </c>
      <c r="B23" s="18" t="s">
        <v>407</v>
      </c>
      <c r="C23" s="28" t="s">
        <v>397</v>
      </c>
      <c r="D23" s="29">
        <v>103500</v>
      </c>
      <c r="E23" s="21">
        <v>100</v>
      </c>
      <c r="F23" s="21">
        <v>0</v>
      </c>
      <c r="G23" s="21">
        <v>2000</v>
      </c>
      <c r="H23" s="21">
        <v>80.52</v>
      </c>
      <c r="I23" s="46">
        <v>21.43</v>
      </c>
      <c r="J23" s="29">
        <v>119900</v>
      </c>
      <c r="K23" s="21">
        <v>0</v>
      </c>
      <c r="L23" s="21">
        <v>400</v>
      </c>
      <c r="M23" s="49">
        <v>254</v>
      </c>
      <c r="N23" s="281">
        <f>N20+D25+E25+F25+G25+H25+I25-J25-K25-L25-M25</f>
        <v>87686.3399999999</v>
      </c>
    </row>
    <row r="24" spans="1:14" s="3" customFormat="1" ht="14.25">
      <c r="A24" s="276"/>
      <c r="B24" s="22" t="s">
        <v>407</v>
      </c>
      <c r="C24" s="28" t="s">
        <v>400</v>
      </c>
      <c r="D24" s="30">
        <v>19100</v>
      </c>
      <c r="E24" s="25">
        <v>2300</v>
      </c>
      <c r="F24" s="25">
        <v>3000</v>
      </c>
      <c r="G24" s="25">
        <v>3000</v>
      </c>
      <c r="H24" s="25">
        <v>101.89</v>
      </c>
      <c r="I24" s="47">
        <v>24.58</v>
      </c>
      <c r="J24" s="30">
        <v>5100</v>
      </c>
      <c r="K24" s="25">
        <v>0</v>
      </c>
      <c r="L24" s="25">
        <v>5000</v>
      </c>
      <c r="M24" s="50">
        <v>45</v>
      </c>
      <c r="N24" s="282"/>
    </row>
    <row r="25" spans="1:14" s="1" customFormat="1" ht="30" customHeight="1">
      <c r="A25" s="277"/>
      <c r="B25" s="268" t="s">
        <v>401</v>
      </c>
      <c r="C25" s="270"/>
      <c r="D25" s="31">
        <f aca="true" t="shared" si="5" ref="D25:M25">D24+D23</f>
        <v>122600</v>
      </c>
      <c r="E25" s="27">
        <f t="shared" si="5"/>
        <v>2400</v>
      </c>
      <c r="F25" s="27">
        <f t="shared" si="5"/>
        <v>3000</v>
      </c>
      <c r="G25" s="27">
        <f t="shared" si="5"/>
        <v>5000</v>
      </c>
      <c r="H25" s="27">
        <f t="shared" si="5"/>
        <v>182.41</v>
      </c>
      <c r="I25" s="48">
        <f t="shared" si="5"/>
        <v>46.01</v>
      </c>
      <c r="J25" s="31">
        <f t="shared" si="5"/>
        <v>125000</v>
      </c>
      <c r="K25" s="27">
        <f t="shared" si="5"/>
        <v>0</v>
      </c>
      <c r="L25" s="27">
        <f t="shared" si="5"/>
        <v>5400</v>
      </c>
      <c r="M25" s="51">
        <f t="shared" si="5"/>
        <v>299</v>
      </c>
      <c r="N25" s="282"/>
    </row>
    <row r="26" spans="1:14" s="3" customFormat="1" ht="14.25">
      <c r="A26" s="275">
        <v>9</v>
      </c>
      <c r="B26" s="18" t="s">
        <v>408</v>
      </c>
      <c r="C26" s="28" t="s">
        <v>397</v>
      </c>
      <c r="D26" s="29">
        <v>199300</v>
      </c>
      <c r="E26" s="21">
        <v>0</v>
      </c>
      <c r="F26" s="21">
        <v>0</v>
      </c>
      <c r="G26" s="21">
        <v>0</v>
      </c>
      <c r="H26" s="21">
        <v>60.48</v>
      </c>
      <c r="I26" s="46">
        <v>25.74</v>
      </c>
      <c r="J26" s="29">
        <v>127550</v>
      </c>
      <c r="K26" s="21">
        <v>3000</v>
      </c>
      <c r="L26" s="21">
        <v>0</v>
      </c>
      <c r="M26" s="49">
        <v>947.5</v>
      </c>
      <c r="N26" s="287">
        <f>N23+D28+E28+F28+G28+H28+I28-J28-K28-L28-M28</f>
        <v>106508.14</v>
      </c>
    </row>
    <row r="27" spans="1:14" s="3" customFormat="1" ht="14.25">
      <c r="A27" s="276"/>
      <c r="B27" s="22" t="s">
        <v>408</v>
      </c>
      <c r="C27" s="28" t="s">
        <v>400</v>
      </c>
      <c r="D27" s="30">
        <v>-35200</v>
      </c>
      <c r="E27" s="25">
        <v>0</v>
      </c>
      <c r="F27" s="25">
        <v>3000</v>
      </c>
      <c r="G27" s="25">
        <v>0</v>
      </c>
      <c r="H27" s="25">
        <v>49.09</v>
      </c>
      <c r="I27" s="47">
        <v>37.89</v>
      </c>
      <c r="J27" s="30">
        <v>16900</v>
      </c>
      <c r="K27" s="25">
        <v>0</v>
      </c>
      <c r="L27" s="25">
        <v>0</v>
      </c>
      <c r="M27" s="50">
        <v>53.9</v>
      </c>
      <c r="N27" s="288"/>
    </row>
    <row r="28" spans="1:14" s="1" customFormat="1" ht="30" customHeight="1">
      <c r="A28" s="277"/>
      <c r="B28" s="268" t="s">
        <v>401</v>
      </c>
      <c r="C28" s="270"/>
      <c r="D28" s="31">
        <f aca="true" t="shared" si="6" ref="D28:M28">D27+D26</f>
        <v>164100</v>
      </c>
      <c r="E28" s="27">
        <f t="shared" si="6"/>
        <v>0</v>
      </c>
      <c r="F28" s="27">
        <f t="shared" si="6"/>
        <v>3000</v>
      </c>
      <c r="G28" s="27">
        <f t="shared" si="6"/>
        <v>0</v>
      </c>
      <c r="H28" s="27">
        <f t="shared" si="6"/>
        <v>109.57</v>
      </c>
      <c r="I28" s="48">
        <f t="shared" si="6"/>
        <v>63.63</v>
      </c>
      <c r="J28" s="31">
        <f t="shared" si="6"/>
        <v>144450</v>
      </c>
      <c r="K28" s="27">
        <f t="shared" si="6"/>
        <v>3000</v>
      </c>
      <c r="L28" s="27">
        <f t="shared" si="6"/>
        <v>0</v>
      </c>
      <c r="M28" s="51">
        <f t="shared" si="6"/>
        <v>1001.4</v>
      </c>
      <c r="N28" s="289"/>
    </row>
    <row r="29" spans="1:14" s="3" customFormat="1" ht="14.25">
      <c r="A29" s="275">
        <v>10</v>
      </c>
      <c r="B29" s="18" t="s">
        <v>409</v>
      </c>
      <c r="C29" s="28" t="s">
        <v>397</v>
      </c>
      <c r="D29" s="29">
        <v>18900</v>
      </c>
      <c r="E29" s="21">
        <v>0</v>
      </c>
      <c r="F29" s="21">
        <v>0</v>
      </c>
      <c r="G29" s="21">
        <v>0</v>
      </c>
      <c r="H29" s="21">
        <v>958.48</v>
      </c>
      <c r="I29" s="46">
        <v>77.93</v>
      </c>
      <c r="J29" s="29">
        <v>42400</v>
      </c>
      <c r="K29" s="21">
        <v>0</v>
      </c>
      <c r="L29" s="21">
        <v>0</v>
      </c>
      <c r="M29" s="49">
        <v>26</v>
      </c>
      <c r="N29" s="281">
        <f>N26+D32+E32+F32+G32+H32+I32-J32-K32-L32-M32</f>
        <v>148398.53</v>
      </c>
    </row>
    <row r="30" spans="1:14" s="3" customFormat="1" ht="14.25">
      <c r="A30" s="278"/>
      <c r="B30" s="18" t="s">
        <v>409</v>
      </c>
      <c r="C30" s="28" t="s">
        <v>400</v>
      </c>
      <c r="D30" s="30">
        <v>127100</v>
      </c>
      <c r="E30" s="25">
        <v>10000</v>
      </c>
      <c r="F30" s="25">
        <v>0</v>
      </c>
      <c r="G30" s="25">
        <v>0</v>
      </c>
      <c r="H30" s="25">
        <v>25.21</v>
      </c>
      <c r="I30" s="47">
        <v>56.78</v>
      </c>
      <c r="J30" s="30">
        <v>110500</v>
      </c>
      <c r="K30" s="25">
        <v>0</v>
      </c>
      <c r="L30" s="25">
        <v>0</v>
      </c>
      <c r="M30" s="50">
        <v>2162</v>
      </c>
      <c r="N30" s="282"/>
    </row>
    <row r="31" spans="1:14" s="3" customFormat="1" ht="14.25">
      <c r="A31" s="276"/>
      <c r="B31" s="18" t="s">
        <v>409</v>
      </c>
      <c r="C31" s="28" t="s">
        <v>410</v>
      </c>
      <c r="D31" s="30">
        <v>73150</v>
      </c>
      <c r="E31" s="25">
        <v>8.91</v>
      </c>
      <c r="F31" s="25">
        <v>0</v>
      </c>
      <c r="G31" s="25">
        <v>0</v>
      </c>
      <c r="H31" s="25">
        <v>0</v>
      </c>
      <c r="I31" s="47">
        <v>25.08</v>
      </c>
      <c r="J31" s="30">
        <v>32250</v>
      </c>
      <c r="K31" s="25">
        <v>0</v>
      </c>
      <c r="L31" s="25">
        <v>0</v>
      </c>
      <c r="M31" s="50">
        <v>1074</v>
      </c>
      <c r="N31" s="282"/>
    </row>
    <row r="32" spans="1:14" s="1" customFormat="1" ht="30" customHeight="1">
      <c r="A32" s="277"/>
      <c r="B32" s="268" t="s">
        <v>411</v>
      </c>
      <c r="C32" s="270"/>
      <c r="D32" s="31">
        <f aca="true" t="shared" si="7" ref="D32:M32">D31+D29+D30</f>
        <v>219150</v>
      </c>
      <c r="E32" s="27">
        <f t="shared" si="7"/>
        <v>10008.91</v>
      </c>
      <c r="F32" s="27">
        <f t="shared" si="7"/>
        <v>0</v>
      </c>
      <c r="G32" s="27">
        <f t="shared" si="7"/>
        <v>0</v>
      </c>
      <c r="H32" s="27">
        <f t="shared" si="7"/>
        <v>983.69</v>
      </c>
      <c r="I32" s="48">
        <f t="shared" si="7"/>
        <v>159.79</v>
      </c>
      <c r="J32" s="31">
        <f t="shared" si="7"/>
        <v>185150</v>
      </c>
      <c r="K32" s="27">
        <f t="shared" si="7"/>
        <v>0</v>
      </c>
      <c r="L32" s="27">
        <f t="shared" si="7"/>
        <v>0</v>
      </c>
      <c r="M32" s="51">
        <f t="shared" si="7"/>
        <v>3262</v>
      </c>
      <c r="N32" s="283"/>
    </row>
    <row r="33" spans="1:14" s="3" customFormat="1" ht="14.25">
      <c r="A33" s="275">
        <v>11</v>
      </c>
      <c r="B33" s="18" t="s">
        <v>412</v>
      </c>
      <c r="C33" s="28" t="s">
        <v>397</v>
      </c>
      <c r="D33" s="29">
        <v>41800</v>
      </c>
      <c r="E33" s="21">
        <v>0</v>
      </c>
      <c r="F33" s="21">
        <v>0</v>
      </c>
      <c r="G33" s="21">
        <v>0</v>
      </c>
      <c r="H33" s="21">
        <v>34.16</v>
      </c>
      <c r="I33" s="46">
        <v>56.79</v>
      </c>
      <c r="J33" s="29">
        <v>54500</v>
      </c>
      <c r="K33" s="21">
        <v>0</v>
      </c>
      <c r="L33" s="21">
        <v>0</v>
      </c>
      <c r="M33" s="49">
        <v>84</v>
      </c>
      <c r="N33" s="287">
        <f>N29+D36+E36+F36+G36+H36+I36-J36-K36-L36-M36</f>
        <v>161759.53</v>
      </c>
    </row>
    <row r="34" spans="1:14" s="3" customFormat="1" ht="14.25">
      <c r="A34" s="278"/>
      <c r="B34" s="18" t="s">
        <v>412</v>
      </c>
      <c r="C34" s="28" t="s">
        <v>400</v>
      </c>
      <c r="D34" s="30">
        <v>84400</v>
      </c>
      <c r="E34" s="25">
        <v>9200</v>
      </c>
      <c r="F34" s="25">
        <v>0</v>
      </c>
      <c r="G34" s="25">
        <v>0</v>
      </c>
      <c r="H34" s="25">
        <v>33.09</v>
      </c>
      <c r="I34" s="47">
        <v>69.26</v>
      </c>
      <c r="J34" s="30">
        <v>90700</v>
      </c>
      <c r="K34" s="25">
        <v>0</v>
      </c>
      <c r="L34" s="25">
        <v>0</v>
      </c>
      <c r="M34" s="50">
        <v>39</v>
      </c>
      <c r="N34" s="290"/>
    </row>
    <row r="35" spans="1:14" s="3" customFormat="1" ht="14.25">
      <c r="A35" s="276"/>
      <c r="B35" s="18" t="s">
        <v>412</v>
      </c>
      <c r="C35" s="28" t="s">
        <v>410</v>
      </c>
      <c r="D35" s="30">
        <v>81199</v>
      </c>
      <c r="E35" s="25">
        <v>7300</v>
      </c>
      <c r="F35" s="25">
        <v>0</v>
      </c>
      <c r="G35" s="25">
        <v>0</v>
      </c>
      <c r="H35" s="25">
        <v>0</v>
      </c>
      <c r="I35" s="47">
        <v>92.58</v>
      </c>
      <c r="J35" s="30">
        <v>65500</v>
      </c>
      <c r="K35" s="25">
        <v>0</v>
      </c>
      <c r="L35" s="25">
        <v>0</v>
      </c>
      <c r="M35" s="50">
        <v>0.88</v>
      </c>
      <c r="N35" s="288"/>
    </row>
    <row r="36" spans="1:14" s="1" customFormat="1" ht="30" customHeight="1">
      <c r="A36" s="277"/>
      <c r="B36" s="268" t="s">
        <v>411</v>
      </c>
      <c r="C36" s="270"/>
      <c r="D36" s="31">
        <f>D35+D33+D34</f>
        <v>207399</v>
      </c>
      <c r="E36" s="27">
        <f aca="true" t="shared" si="8" ref="E36:M36">E35+E33+E34</f>
        <v>16500</v>
      </c>
      <c r="F36" s="27">
        <f t="shared" si="8"/>
        <v>0</v>
      </c>
      <c r="G36" s="27">
        <f t="shared" si="8"/>
        <v>0</v>
      </c>
      <c r="H36" s="27">
        <f t="shared" si="8"/>
        <v>67.25</v>
      </c>
      <c r="I36" s="48">
        <f t="shared" si="8"/>
        <v>218.63</v>
      </c>
      <c r="J36" s="31">
        <f t="shared" si="8"/>
        <v>210700</v>
      </c>
      <c r="K36" s="27">
        <f t="shared" si="8"/>
        <v>0</v>
      </c>
      <c r="L36" s="27">
        <f t="shared" si="8"/>
        <v>0</v>
      </c>
      <c r="M36" s="51">
        <f t="shared" si="8"/>
        <v>123.88</v>
      </c>
      <c r="N36" s="289"/>
    </row>
    <row r="37" spans="1:14" s="3" customFormat="1" ht="14.25">
      <c r="A37" s="275">
        <v>12</v>
      </c>
      <c r="B37" s="18" t="s">
        <v>413</v>
      </c>
      <c r="C37" s="28" t="s">
        <v>397</v>
      </c>
      <c r="D37" s="29">
        <v>30500</v>
      </c>
      <c r="E37" s="21">
        <v>2250</v>
      </c>
      <c r="F37" s="21">
        <v>0</v>
      </c>
      <c r="G37" s="21">
        <v>0</v>
      </c>
      <c r="H37" s="21">
        <v>95.9</v>
      </c>
      <c r="I37" s="46">
        <v>36.16</v>
      </c>
      <c r="J37" s="29">
        <v>0</v>
      </c>
      <c r="K37" s="21">
        <v>0</v>
      </c>
      <c r="L37" s="21">
        <v>0</v>
      </c>
      <c r="M37" s="49">
        <v>24</v>
      </c>
      <c r="N37" s="287">
        <f>N33+D40+E40+F40+G40+H40+I40-J40-K40-L40-M40</f>
        <v>160593.47</v>
      </c>
    </row>
    <row r="38" spans="1:14" s="3" customFormat="1" ht="14.25">
      <c r="A38" s="278"/>
      <c r="B38" s="18" t="s">
        <v>413</v>
      </c>
      <c r="C38" s="28" t="s">
        <v>400</v>
      </c>
      <c r="D38" s="30">
        <v>67500</v>
      </c>
      <c r="E38" s="25">
        <v>0</v>
      </c>
      <c r="F38" s="25">
        <v>0</v>
      </c>
      <c r="G38" s="25">
        <v>0</v>
      </c>
      <c r="H38" s="25">
        <v>32.72</v>
      </c>
      <c r="I38" s="47">
        <v>35.52</v>
      </c>
      <c r="J38" s="30">
        <v>35400</v>
      </c>
      <c r="K38" s="25">
        <v>0</v>
      </c>
      <c r="L38" s="25">
        <v>0</v>
      </c>
      <c r="M38" s="50">
        <v>10017.5</v>
      </c>
      <c r="N38" s="290"/>
    </row>
    <row r="39" spans="1:14" s="3" customFormat="1" ht="14.25">
      <c r="A39" s="276"/>
      <c r="B39" s="18" t="s">
        <v>413</v>
      </c>
      <c r="C39" s="28" t="s">
        <v>410</v>
      </c>
      <c r="D39" s="30">
        <v>135600</v>
      </c>
      <c r="E39" s="25">
        <v>20000</v>
      </c>
      <c r="F39" s="25">
        <v>0</v>
      </c>
      <c r="G39" s="25">
        <v>0</v>
      </c>
      <c r="H39" s="25">
        <v>0</v>
      </c>
      <c r="I39" s="47">
        <v>54.64</v>
      </c>
      <c r="J39" s="30">
        <v>201800</v>
      </c>
      <c r="K39" s="25">
        <v>0</v>
      </c>
      <c r="L39" s="25">
        <v>0</v>
      </c>
      <c r="M39" s="50">
        <v>10029.5</v>
      </c>
      <c r="N39" s="288"/>
    </row>
    <row r="40" spans="1:14" s="1" customFormat="1" ht="30" customHeight="1">
      <c r="A40" s="277"/>
      <c r="B40" s="268" t="s">
        <v>411</v>
      </c>
      <c r="C40" s="270"/>
      <c r="D40" s="31">
        <f aca="true" t="shared" si="9" ref="D40:M40">D39+D37+D38</f>
        <v>233600</v>
      </c>
      <c r="E40" s="27">
        <f t="shared" si="9"/>
        <v>22250</v>
      </c>
      <c r="F40" s="27">
        <f t="shared" si="9"/>
        <v>0</v>
      </c>
      <c r="G40" s="27">
        <f t="shared" si="9"/>
        <v>0</v>
      </c>
      <c r="H40" s="27">
        <f t="shared" si="9"/>
        <v>128.62</v>
      </c>
      <c r="I40" s="48">
        <f t="shared" si="9"/>
        <v>126.32</v>
      </c>
      <c r="J40" s="31">
        <f t="shared" si="9"/>
        <v>237200</v>
      </c>
      <c r="K40" s="27">
        <f t="shared" si="9"/>
        <v>0</v>
      </c>
      <c r="L40" s="27">
        <f t="shared" si="9"/>
        <v>0</v>
      </c>
      <c r="M40" s="51">
        <f t="shared" si="9"/>
        <v>20071</v>
      </c>
      <c r="N40" s="289"/>
    </row>
    <row r="41" spans="1:14" s="1" customFormat="1" ht="39.75" customHeight="1">
      <c r="A41" s="34"/>
      <c r="B41" s="271" t="s">
        <v>414</v>
      </c>
      <c r="C41" s="272"/>
      <c r="D41" s="35">
        <f>D6+D7+D10+D13+D16+D19+D22+D25+D32+D28+D36+D40</f>
        <v>1706593</v>
      </c>
      <c r="E41" s="36">
        <f aca="true" t="shared" si="10" ref="E41:M41">E6+E7+E10+E13+E16+E19+E22+E25+E32+E28+E36+E40</f>
        <v>206485.48</v>
      </c>
      <c r="F41" s="36">
        <f t="shared" si="10"/>
        <v>9000</v>
      </c>
      <c r="G41" s="36">
        <f t="shared" si="10"/>
        <v>13649.5</v>
      </c>
      <c r="H41" s="36">
        <f t="shared" si="10"/>
        <v>3306.12</v>
      </c>
      <c r="I41" s="54">
        <f t="shared" si="10"/>
        <v>2076.51</v>
      </c>
      <c r="J41" s="35">
        <f t="shared" si="10"/>
        <v>1651638</v>
      </c>
      <c r="K41" s="36">
        <f t="shared" si="10"/>
        <v>6000</v>
      </c>
      <c r="L41" s="36">
        <f t="shared" si="10"/>
        <v>14500.7</v>
      </c>
      <c r="M41" s="55">
        <f t="shared" si="10"/>
        <v>108378.44</v>
      </c>
      <c r="N41" s="56">
        <f>SUM(D41:I41)-SUM(J41:M41)</f>
        <v>160593.47</v>
      </c>
    </row>
    <row r="42" spans="1:15" s="3" customFormat="1" ht="14.25">
      <c r="A42" s="37"/>
      <c r="B42" s="37"/>
      <c r="C42" s="38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8"/>
    </row>
    <row r="43" spans="1:14" s="3" customFormat="1" ht="14.25">
      <c r="A43" s="4"/>
      <c r="B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s="3" customFormat="1" ht="14.25">
      <c r="A44" s="4"/>
      <c r="B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s="3" customFormat="1" ht="14.25">
      <c r="A45" s="4"/>
      <c r="B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s="3" customFormat="1" ht="14.25">
      <c r="A46" s="4"/>
      <c r="B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s="3" customFormat="1" ht="14.25">
      <c r="A47" s="4"/>
      <c r="B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s="3" customFormat="1" ht="14.25">
      <c r="A48" s="4"/>
      <c r="B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s="3" customFormat="1" ht="14.25">
      <c r="A49" s="4"/>
      <c r="B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s="3" customFormat="1" ht="14.25">
      <c r="A50" s="4"/>
      <c r="B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s="3" customFormat="1" ht="14.25">
      <c r="A51" s="4"/>
      <c r="B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s="3" customFormat="1" ht="14.25">
      <c r="A52" s="4"/>
      <c r="B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s="3" customFormat="1" ht="14.25">
      <c r="A53" s="4"/>
      <c r="B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s="3" customFormat="1" ht="14.25">
      <c r="A54" s="4"/>
      <c r="B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s="3" customFormat="1" ht="14.25">
      <c r="A55" s="4"/>
      <c r="B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s="3" customFormat="1" ht="14.25">
      <c r="A56" s="4"/>
      <c r="B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s="3" customFormat="1" ht="14.25">
      <c r="A57" s="4"/>
      <c r="B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s="3" customFormat="1" ht="14.25">
      <c r="A58" s="4"/>
      <c r="B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s="3" customFormat="1" ht="14.25">
      <c r="A59" s="4"/>
      <c r="B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s="3" customFormat="1" ht="14.25">
      <c r="A60" s="4"/>
      <c r="B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s="3" customFormat="1" ht="14.25">
      <c r="A61" s="4"/>
      <c r="B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s="3" customFormat="1" ht="14.25">
      <c r="A62" s="4"/>
      <c r="B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s="3" customFormat="1" ht="14.25">
      <c r="A63" s="4"/>
      <c r="B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s="3" customFormat="1" ht="14.25">
      <c r="A64" s="4"/>
      <c r="B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s="3" customFormat="1" ht="14.25">
      <c r="A65" s="4"/>
      <c r="B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s="3" customFormat="1" ht="14.25">
      <c r="A66" s="4"/>
      <c r="B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s="3" customFormat="1" ht="14.25">
      <c r="A67" s="4"/>
      <c r="B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s="3" customFormat="1" ht="14.25">
      <c r="A68" s="4"/>
      <c r="B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s="3" customFormat="1" ht="14.25">
      <c r="A69" s="4"/>
      <c r="B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</sheetData>
  <sheetProtection/>
  <mergeCells count="40">
    <mergeCell ref="N23:N25"/>
    <mergeCell ref="N26:N28"/>
    <mergeCell ref="N29:N32"/>
    <mergeCell ref="N33:N36"/>
    <mergeCell ref="N37:N40"/>
    <mergeCell ref="N8:N10"/>
    <mergeCell ref="N11:N13"/>
    <mergeCell ref="N14:N16"/>
    <mergeCell ref="N17:N19"/>
    <mergeCell ref="N20:N22"/>
    <mergeCell ref="B41:C41"/>
    <mergeCell ref="A4:A5"/>
    <mergeCell ref="A8:A10"/>
    <mergeCell ref="A11:A13"/>
    <mergeCell ref="A14:A16"/>
    <mergeCell ref="A17:A19"/>
    <mergeCell ref="A20:A22"/>
    <mergeCell ref="A23:A25"/>
    <mergeCell ref="A26:A28"/>
    <mergeCell ref="A29:A32"/>
    <mergeCell ref="A33:A36"/>
    <mergeCell ref="A37:A40"/>
    <mergeCell ref="B4:B5"/>
    <mergeCell ref="C4:C5"/>
    <mergeCell ref="B25:C25"/>
    <mergeCell ref="B28:C28"/>
    <mergeCell ref="B32:C32"/>
    <mergeCell ref="B36:C36"/>
    <mergeCell ref="B40:C40"/>
    <mergeCell ref="B10:C10"/>
    <mergeCell ref="B13:C13"/>
    <mergeCell ref="B16:C16"/>
    <mergeCell ref="B19:C19"/>
    <mergeCell ref="B22:C22"/>
    <mergeCell ref="A1:N1"/>
    <mergeCell ref="A2:N2"/>
    <mergeCell ref="A3:N3"/>
    <mergeCell ref="D4:I4"/>
    <mergeCell ref="J4:M4"/>
    <mergeCell ref="N4:N5"/>
  </mergeCells>
  <printOptions/>
  <pageMargins left="0.75" right="0.75" top="1" bottom="1" header="0.511805555555556" footer="0.511805555555556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2017-03-20T13:37:00Z</dcterms:created>
  <dcterms:modified xsi:type="dcterms:W3CDTF">2017-04-17T23:52:01Z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2052-10.1.0.6390</vt:lpwstr>
  </property>
</Properties>
</file>